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/>
  </bookViews>
  <sheets>
    <sheet name="Read Me First" sheetId="1" r:id="rId1"/>
    <sheet name="Deal Log" sheetId="2" r:id="rId2"/>
    <sheet name="Split Calculator" sheetId="3" r:id="rId3"/>
    <sheet name="Agent Earnings Summary" sheetId="4" r:id="rId4"/>
    <sheet name="Brokerage Revenue Summary" sheetId="5" r:id="rId5"/>
    <sheet name="Commission Discrepancy Checker" sheetId="6" r:id="rId6"/>
    <sheet name="Benchmark Reference" sheetId="7" r:id="rId7"/>
  </sheets>
  <definedNames>
    <definedName name="_xlnm.Print_Area" localSheetId="3">'Agent Earnings Summary'!$A$1:$G$24</definedName>
    <definedName name="_xlnm.Print_Area" localSheetId="6">'Benchmark Reference'!$A$1:$C$19</definedName>
    <definedName name="_xlnm.Print_Area" localSheetId="4">'Brokerage Revenue Summary'!$A$1:$E$25</definedName>
    <definedName name="_xlnm.Print_Area" localSheetId="5">'Commission Discrepancy Checker'!$A$1:$H$35</definedName>
    <definedName name="_xlnm.Print_Area" localSheetId="1">'Deal Log'!$A$1:$M$34</definedName>
    <definedName name="_xlnm.Print_Area" localSheetId="0">'Read Me First'!$A$1:$C$38</definedName>
    <definedName name="_xlnm.Print_Area" localSheetId="2">'Split Calculator'!$A$1:$G$31</definedName>
  </definedName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2" i="6" l="1"/>
  <c r="C19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C11" i="6"/>
  <c r="B11" i="6"/>
  <c r="C10" i="6"/>
  <c r="B10" i="6"/>
  <c r="C9" i="6"/>
  <c r="B9" i="6"/>
  <c r="C8" i="6"/>
  <c r="B8" i="6"/>
  <c r="C17" i="5"/>
  <c r="C16" i="5"/>
  <c r="C15" i="5"/>
  <c r="C14" i="5"/>
  <c r="C13" i="5"/>
  <c r="C18" i="5" s="1"/>
  <c r="C6" i="5"/>
  <c r="B6" i="5"/>
  <c r="C21" i="4"/>
  <c r="C20" i="4"/>
  <c r="C19" i="4"/>
  <c r="C18" i="4"/>
  <c r="C17" i="4"/>
  <c r="C16" i="4"/>
  <c r="D10" i="4"/>
  <c r="C10" i="4"/>
  <c r="D9" i="4"/>
  <c r="C9" i="4"/>
  <c r="D8" i="4"/>
  <c r="C8" i="4"/>
  <c r="D7" i="4"/>
  <c r="C7" i="4"/>
  <c r="D6" i="4"/>
  <c r="D11" i="4" s="1"/>
  <c r="C6" i="4"/>
  <c r="C11" i="4" s="1"/>
  <c r="C14" i="3"/>
  <c r="C13" i="3"/>
  <c r="C15" i="3" s="1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I107" i="2"/>
  <c r="G107" i="2"/>
  <c r="I106" i="2"/>
  <c r="G106" i="2"/>
  <c r="I105" i="2"/>
  <c r="G105" i="2"/>
  <c r="K105" i="2" s="1"/>
  <c r="M105" i="2" s="1"/>
  <c r="I104" i="2"/>
  <c r="G104" i="2"/>
  <c r="I103" i="2"/>
  <c r="G103" i="2"/>
  <c r="K103" i="2" s="1"/>
  <c r="M103" i="2" s="1"/>
  <c r="I102" i="2"/>
  <c r="G102" i="2"/>
  <c r="I101" i="2"/>
  <c r="G101" i="2"/>
  <c r="K101" i="2" s="1"/>
  <c r="M101" i="2" s="1"/>
  <c r="I100" i="2"/>
  <c r="G100" i="2"/>
  <c r="I99" i="2"/>
  <c r="G99" i="2"/>
  <c r="K99" i="2" s="1"/>
  <c r="M99" i="2" s="1"/>
  <c r="I98" i="2"/>
  <c r="G98" i="2"/>
  <c r="I97" i="2"/>
  <c r="G97" i="2"/>
  <c r="K97" i="2" s="1"/>
  <c r="M97" i="2" s="1"/>
  <c r="I96" i="2"/>
  <c r="G96" i="2"/>
  <c r="I95" i="2"/>
  <c r="G95" i="2"/>
  <c r="K95" i="2" s="1"/>
  <c r="M95" i="2" s="1"/>
  <c r="I94" i="2"/>
  <c r="G94" i="2"/>
  <c r="I93" i="2"/>
  <c r="G93" i="2"/>
  <c r="K93" i="2" s="1"/>
  <c r="M93" i="2" s="1"/>
  <c r="I92" i="2"/>
  <c r="G92" i="2"/>
  <c r="I91" i="2"/>
  <c r="G91" i="2"/>
  <c r="K91" i="2" s="1"/>
  <c r="I90" i="2"/>
  <c r="G90" i="2"/>
  <c r="K90" i="2" s="1"/>
  <c r="I89" i="2"/>
  <c r="G89" i="2"/>
  <c r="K89" i="2" s="1"/>
  <c r="I88" i="2"/>
  <c r="G88" i="2"/>
  <c r="K88" i="2" s="1"/>
  <c r="I87" i="2"/>
  <c r="G87" i="2"/>
  <c r="K87" i="2" s="1"/>
  <c r="I86" i="2"/>
  <c r="G86" i="2"/>
  <c r="K86" i="2" s="1"/>
  <c r="I85" i="2"/>
  <c r="G85" i="2"/>
  <c r="K85" i="2" s="1"/>
  <c r="I84" i="2"/>
  <c r="G84" i="2"/>
  <c r="K84" i="2" s="1"/>
  <c r="I83" i="2"/>
  <c r="G83" i="2"/>
  <c r="K83" i="2" s="1"/>
  <c r="I82" i="2"/>
  <c r="G82" i="2"/>
  <c r="K82" i="2" s="1"/>
  <c r="I81" i="2"/>
  <c r="G81" i="2"/>
  <c r="K81" i="2" s="1"/>
  <c r="I80" i="2"/>
  <c r="G80" i="2"/>
  <c r="K80" i="2" s="1"/>
  <c r="I79" i="2"/>
  <c r="G79" i="2"/>
  <c r="K79" i="2" s="1"/>
  <c r="I78" i="2"/>
  <c r="G78" i="2"/>
  <c r="K78" i="2" s="1"/>
  <c r="I77" i="2"/>
  <c r="G77" i="2"/>
  <c r="K77" i="2" s="1"/>
  <c r="I76" i="2"/>
  <c r="G76" i="2"/>
  <c r="K76" i="2" s="1"/>
  <c r="I75" i="2"/>
  <c r="G75" i="2"/>
  <c r="K75" i="2" s="1"/>
  <c r="I74" i="2"/>
  <c r="G74" i="2"/>
  <c r="K74" i="2" s="1"/>
  <c r="I73" i="2"/>
  <c r="G73" i="2"/>
  <c r="K73" i="2" s="1"/>
  <c r="I72" i="2"/>
  <c r="G72" i="2"/>
  <c r="K72" i="2" s="1"/>
  <c r="I71" i="2"/>
  <c r="G71" i="2"/>
  <c r="K71" i="2" s="1"/>
  <c r="I70" i="2"/>
  <c r="G70" i="2"/>
  <c r="K70" i="2" s="1"/>
  <c r="I69" i="2"/>
  <c r="G69" i="2"/>
  <c r="K69" i="2" s="1"/>
  <c r="I68" i="2"/>
  <c r="G68" i="2"/>
  <c r="K68" i="2" s="1"/>
  <c r="I67" i="2"/>
  <c r="G67" i="2"/>
  <c r="K67" i="2" s="1"/>
  <c r="I66" i="2"/>
  <c r="G66" i="2"/>
  <c r="K66" i="2" s="1"/>
  <c r="I65" i="2"/>
  <c r="G65" i="2"/>
  <c r="K65" i="2" s="1"/>
  <c r="I64" i="2"/>
  <c r="G64" i="2"/>
  <c r="K64" i="2" s="1"/>
  <c r="I63" i="2"/>
  <c r="G63" i="2"/>
  <c r="K63" i="2" s="1"/>
  <c r="I62" i="2"/>
  <c r="G62" i="2"/>
  <c r="K62" i="2" s="1"/>
  <c r="I61" i="2"/>
  <c r="G61" i="2"/>
  <c r="K61" i="2" s="1"/>
  <c r="I60" i="2"/>
  <c r="G60" i="2"/>
  <c r="K60" i="2" s="1"/>
  <c r="I59" i="2"/>
  <c r="G59" i="2"/>
  <c r="K59" i="2" s="1"/>
  <c r="I58" i="2"/>
  <c r="G58" i="2"/>
  <c r="K58" i="2" s="1"/>
  <c r="I57" i="2"/>
  <c r="G57" i="2"/>
  <c r="K57" i="2" s="1"/>
  <c r="I56" i="2"/>
  <c r="G56" i="2"/>
  <c r="K56" i="2" s="1"/>
  <c r="I55" i="2"/>
  <c r="G55" i="2"/>
  <c r="K55" i="2" s="1"/>
  <c r="I54" i="2"/>
  <c r="G54" i="2"/>
  <c r="K54" i="2" s="1"/>
  <c r="I53" i="2"/>
  <c r="G53" i="2"/>
  <c r="K53" i="2" s="1"/>
  <c r="I52" i="2"/>
  <c r="G52" i="2"/>
  <c r="K52" i="2" s="1"/>
  <c r="I51" i="2"/>
  <c r="G51" i="2"/>
  <c r="K51" i="2" s="1"/>
  <c r="I50" i="2"/>
  <c r="G50" i="2"/>
  <c r="K50" i="2" s="1"/>
  <c r="I49" i="2"/>
  <c r="G49" i="2"/>
  <c r="K49" i="2" s="1"/>
  <c r="I48" i="2"/>
  <c r="G48" i="2"/>
  <c r="K48" i="2" s="1"/>
  <c r="I47" i="2"/>
  <c r="G47" i="2"/>
  <c r="K47" i="2" s="1"/>
  <c r="I46" i="2"/>
  <c r="G46" i="2"/>
  <c r="K46" i="2" s="1"/>
  <c r="I45" i="2"/>
  <c r="G45" i="2"/>
  <c r="K45" i="2" s="1"/>
  <c r="I44" i="2"/>
  <c r="G44" i="2"/>
  <c r="K44" i="2" s="1"/>
  <c r="I43" i="2"/>
  <c r="G43" i="2"/>
  <c r="K43" i="2" s="1"/>
  <c r="I42" i="2"/>
  <c r="G42" i="2"/>
  <c r="K42" i="2" s="1"/>
  <c r="I41" i="2"/>
  <c r="G41" i="2"/>
  <c r="K41" i="2" s="1"/>
  <c r="I40" i="2"/>
  <c r="G40" i="2"/>
  <c r="K40" i="2" s="1"/>
  <c r="I39" i="2"/>
  <c r="G39" i="2"/>
  <c r="K39" i="2" s="1"/>
  <c r="I38" i="2"/>
  <c r="G38" i="2"/>
  <c r="K38" i="2" s="1"/>
  <c r="I37" i="2"/>
  <c r="G37" i="2"/>
  <c r="K37" i="2" s="1"/>
  <c r="I36" i="2"/>
  <c r="G36" i="2"/>
  <c r="K36" i="2" s="1"/>
  <c r="I35" i="2"/>
  <c r="G35" i="2"/>
  <c r="K35" i="2" s="1"/>
  <c r="I34" i="2"/>
  <c r="G34" i="2"/>
  <c r="K34" i="2" s="1"/>
  <c r="I33" i="2"/>
  <c r="G33" i="2"/>
  <c r="K33" i="2" s="1"/>
  <c r="I32" i="2"/>
  <c r="G32" i="2"/>
  <c r="K32" i="2" s="1"/>
  <c r="I31" i="2"/>
  <c r="G31" i="2"/>
  <c r="K31" i="2" s="1"/>
  <c r="I30" i="2"/>
  <c r="G30" i="2"/>
  <c r="K30" i="2" s="1"/>
  <c r="I29" i="2"/>
  <c r="G29" i="2"/>
  <c r="K29" i="2" s="1"/>
  <c r="I28" i="2"/>
  <c r="G28" i="2"/>
  <c r="K28" i="2" s="1"/>
  <c r="I27" i="2"/>
  <c r="G27" i="2"/>
  <c r="K27" i="2" s="1"/>
  <c r="I26" i="2"/>
  <c r="G26" i="2"/>
  <c r="K26" i="2" s="1"/>
  <c r="I25" i="2"/>
  <c r="G25" i="2"/>
  <c r="K25" i="2" s="1"/>
  <c r="I24" i="2"/>
  <c r="G24" i="2"/>
  <c r="K24" i="2" s="1"/>
  <c r="I23" i="2"/>
  <c r="G23" i="2"/>
  <c r="K23" i="2" s="1"/>
  <c r="I22" i="2"/>
  <c r="G22" i="2"/>
  <c r="K22" i="2" s="1"/>
  <c r="I21" i="2"/>
  <c r="G21" i="2"/>
  <c r="K21" i="2" s="1"/>
  <c r="I20" i="2"/>
  <c r="G20" i="2"/>
  <c r="K20" i="2" s="1"/>
  <c r="I19" i="2"/>
  <c r="G19" i="2"/>
  <c r="K19" i="2" s="1"/>
  <c r="I18" i="2"/>
  <c r="G18" i="2"/>
  <c r="K18" i="2" s="1"/>
  <c r="I17" i="2"/>
  <c r="G17" i="2"/>
  <c r="K17" i="2" s="1"/>
  <c r="I16" i="2"/>
  <c r="G16" i="2"/>
  <c r="E6" i="4" s="1"/>
  <c r="G15" i="2"/>
  <c r="G14" i="2"/>
  <c r="E8" i="4" s="1"/>
  <c r="G13" i="2"/>
  <c r="G12" i="2"/>
  <c r="G11" i="2"/>
  <c r="G10" i="2"/>
  <c r="G9" i="2"/>
  <c r="G8" i="2"/>
  <c r="G7" i="2"/>
  <c r="E9" i="4" s="1"/>
  <c r="G6" i="2"/>
  <c r="E10" i="4" s="1"/>
  <c r="G5" i="2"/>
  <c r="M17" i="2" l="1"/>
  <c r="M18" i="2"/>
  <c r="M19" i="2"/>
  <c r="M20" i="2"/>
  <c r="M21" i="2"/>
  <c r="M22" i="2"/>
  <c r="M23" i="2"/>
  <c r="M24" i="2"/>
  <c r="M25" i="2"/>
  <c r="M26" i="2"/>
  <c r="M27" i="2"/>
  <c r="M28" i="2"/>
  <c r="M29" i="2"/>
  <c r="D21" i="4" s="1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E7" i="4"/>
  <c r="D6" i="5"/>
  <c r="K9" i="2"/>
  <c r="K11" i="2"/>
  <c r="K13" i="2"/>
  <c r="E11" i="4"/>
  <c r="K16" i="2"/>
  <c r="D13" i="5" s="1"/>
  <c r="K92" i="2"/>
  <c r="M92" i="2"/>
  <c r="K94" i="2"/>
  <c r="M94" i="2" s="1"/>
  <c r="K96" i="2"/>
  <c r="M96" i="2" s="1"/>
  <c r="K98" i="2"/>
  <c r="M98" i="2" s="1"/>
  <c r="K100" i="2"/>
  <c r="M100" i="2" s="1"/>
  <c r="K102" i="2"/>
  <c r="M102" i="2" s="1"/>
  <c r="K104" i="2"/>
  <c r="M104" i="2" s="1"/>
  <c r="K106" i="2"/>
  <c r="M106" i="2" s="1"/>
  <c r="I109" i="2"/>
  <c r="K109" i="2"/>
  <c r="M109" i="2" s="1"/>
  <c r="I111" i="2"/>
  <c r="I113" i="2"/>
  <c r="K113" i="2"/>
  <c r="M113" i="2" s="1"/>
  <c r="I115" i="2"/>
  <c r="I117" i="2"/>
  <c r="K117" i="2"/>
  <c r="M117" i="2" s="1"/>
  <c r="I119" i="2"/>
  <c r="I121" i="2"/>
  <c r="K121" i="2"/>
  <c r="M121" i="2" s="1"/>
  <c r="I123" i="2"/>
  <c r="I125" i="2"/>
  <c r="K125" i="2"/>
  <c r="M125" i="2" s="1"/>
  <c r="I127" i="2"/>
  <c r="I129" i="2"/>
  <c r="K129" i="2"/>
  <c r="M129" i="2" s="1"/>
  <c r="I5" i="2"/>
  <c r="K5" i="2" s="1"/>
  <c r="I6" i="2"/>
  <c r="K6" i="2" s="1"/>
  <c r="I7" i="2"/>
  <c r="I8" i="2"/>
  <c r="I9" i="2"/>
  <c r="M9" i="2" s="1"/>
  <c r="I10" i="2"/>
  <c r="K10" i="2" s="1"/>
  <c r="I11" i="2"/>
  <c r="M11" i="2" s="1"/>
  <c r="D14" i="6" s="1"/>
  <c r="E14" i="6" s="1"/>
  <c r="F14" i="6" s="1"/>
  <c r="I12" i="2"/>
  <c r="K12" i="2" s="1"/>
  <c r="I13" i="2"/>
  <c r="M13" i="2" s="1"/>
  <c r="D16" i="6" s="1"/>
  <c r="E16" i="6" s="1"/>
  <c r="F16" i="6" s="1"/>
  <c r="I14" i="2"/>
  <c r="I15" i="2"/>
  <c r="K15" i="2" s="1"/>
  <c r="I108" i="2"/>
  <c r="I110" i="2"/>
  <c r="K110" i="2"/>
  <c r="M110" i="2" s="1"/>
  <c r="I112" i="2"/>
  <c r="I114" i="2"/>
  <c r="K114" i="2"/>
  <c r="M114" i="2" s="1"/>
  <c r="I116" i="2"/>
  <c r="I118" i="2"/>
  <c r="K118" i="2"/>
  <c r="M118" i="2" s="1"/>
  <c r="I120" i="2"/>
  <c r="M122" i="2"/>
  <c r="I122" i="2"/>
  <c r="K122" i="2"/>
  <c r="I124" i="2"/>
  <c r="I126" i="2"/>
  <c r="K126" i="2"/>
  <c r="M126" i="2" s="1"/>
  <c r="I128" i="2"/>
  <c r="I130" i="2"/>
  <c r="K130" i="2"/>
  <c r="M130" i="2" s="1"/>
  <c r="I131" i="2"/>
  <c r="I132" i="2"/>
  <c r="M132" i="2" s="1"/>
  <c r="I133" i="2"/>
  <c r="I134" i="2"/>
  <c r="M134" i="2" s="1"/>
  <c r="I135" i="2"/>
  <c r="I136" i="2"/>
  <c r="M136" i="2" s="1"/>
  <c r="I137" i="2"/>
  <c r="I138" i="2"/>
  <c r="M138" i="2" s="1"/>
  <c r="I139" i="2"/>
  <c r="I140" i="2"/>
  <c r="M140" i="2" s="1"/>
  <c r="I141" i="2"/>
  <c r="I142" i="2"/>
  <c r="M142" i="2" s="1"/>
  <c r="I143" i="2"/>
  <c r="I144" i="2"/>
  <c r="M144" i="2" s="1"/>
  <c r="I145" i="2"/>
  <c r="I146" i="2"/>
  <c r="M146" i="2" s="1"/>
  <c r="I147" i="2"/>
  <c r="I148" i="2"/>
  <c r="M148" i="2" s="1"/>
  <c r="I149" i="2"/>
  <c r="I150" i="2"/>
  <c r="M150" i="2" s="1"/>
  <c r="I151" i="2"/>
  <c r="I152" i="2"/>
  <c r="M152" i="2" s="1"/>
  <c r="K187" i="2"/>
  <c r="K191" i="2"/>
  <c r="K195" i="2"/>
  <c r="K199" i="2"/>
  <c r="K107" i="2"/>
  <c r="M107" i="2" s="1"/>
  <c r="K132" i="2"/>
  <c r="K134" i="2"/>
  <c r="K136" i="2"/>
  <c r="K138" i="2"/>
  <c r="K140" i="2"/>
  <c r="K142" i="2"/>
  <c r="K144" i="2"/>
  <c r="K146" i="2"/>
  <c r="K148" i="2"/>
  <c r="K150" i="2"/>
  <c r="K152" i="2"/>
  <c r="K188" i="2"/>
  <c r="K192" i="2"/>
  <c r="K196" i="2"/>
  <c r="I153" i="2"/>
  <c r="K153" i="2" s="1"/>
  <c r="I154" i="2"/>
  <c r="K154" i="2" s="1"/>
  <c r="I155" i="2"/>
  <c r="I156" i="2"/>
  <c r="I157" i="2"/>
  <c r="K157" i="2" s="1"/>
  <c r="I158" i="2"/>
  <c r="K158" i="2" s="1"/>
  <c r="I159" i="2"/>
  <c r="I160" i="2"/>
  <c r="I161" i="2"/>
  <c r="K161" i="2" s="1"/>
  <c r="I162" i="2"/>
  <c r="K162" i="2" s="1"/>
  <c r="I163" i="2"/>
  <c r="I164" i="2"/>
  <c r="I165" i="2"/>
  <c r="K165" i="2" s="1"/>
  <c r="I166" i="2"/>
  <c r="K166" i="2" s="1"/>
  <c r="I167" i="2"/>
  <c r="I168" i="2"/>
  <c r="I169" i="2"/>
  <c r="K169" i="2" s="1"/>
  <c r="I170" i="2"/>
  <c r="K170" i="2" s="1"/>
  <c r="I171" i="2"/>
  <c r="I172" i="2"/>
  <c r="I173" i="2"/>
  <c r="K173" i="2" s="1"/>
  <c r="I174" i="2"/>
  <c r="K174" i="2" s="1"/>
  <c r="I175" i="2"/>
  <c r="I176" i="2"/>
  <c r="I177" i="2"/>
  <c r="K177" i="2" s="1"/>
  <c r="I178" i="2"/>
  <c r="K178" i="2" s="1"/>
  <c r="I179" i="2"/>
  <c r="I180" i="2"/>
  <c r="I181" i="2"/>
  <c r="K181" i="2" s="1"/>
  <c r="I182" i="2"/>
  <c r="K182" i="2" s="1"/>
  <c r="I183" i="2"/>
  <c r="I184" i="2"/>
  <c r="C17" i="3"/>
  <c r="C16" i="3"/>
  <c r="C20" i="3" s="1"/>
  <c r="I185" i="2"/>
  <c r="K185" i="2" s="1"/>
  <c r="M185" i="2" s="1"/>
  <c r="I186" i="2"/>
  <c r="K186" i="2" s="1"/>
  <c r="M186" i="2" s="1"/>
  <c r="M187" i="2"/>
  <c r="I187" i="2"/>
  <c r="M188" i="2"/>
  <c r="I188" i="2"/>
  <c r="I189" i="2"/>
  <c r="K189" i="2" s="1"/>
  <c r="M189" i="2" s="1"/>
  <c r="I190" i="2"/>
  <c r="K190" i="2" s="1"/>
  <c r="M190" i="2" s="1"/>
  <c r="M191" i="2"/>
  <c r="I191" i="2"/>
  <c r="M192" i="2"/>
  <c r="I192" i="2"/>
  <c r="I193" i="2"/>
  <c r="K193" i="2" s="1"/>
  <c r="M193" i="2" s="1"/>
  <c r="I194" i="2"/>
  <c r="K194" i="2" s="1"/>
  <c r="M194" i="2" s="1"/>
  <c r="M195" i="2"/>
  <c r="I195" i="2"/>
  <c r="M196" i="2"/>
  <c r="I196" i="2"/>
  <c r="I197" i="2"/>
  <c r="K197" i="2" s="1"/>
  <c r="M197" i="2" s="1"/>
  <c r="I198" i="2"/>
  <c r="K198" i="2" s="1"/>
  <c r="M198" i="2" s="1"/>
  <c r="M199" i="2"/>
  <c r="I199" i="2"/>
  <c r="K200" i="2"/>
  <c r="I200" i="2"/>
  <c r="M200" i="2"/>
  <c r="H16" i="6" l="1"/>
  <c r="G16" i="6"/>
  <c r="H14" i="6"/>
  <c r="G14" i="6"/>
  <c r="D12" i="6"/>
  <c r="E12" i="6" s="1"/>
  <c r="F12" i="6" s="1"/>
  <c r="D14" i="5"/>
  <c r="K180" i="2"/>
  <c r="M180" i="2" s="1"/>
  <c r="K172" i="2"/>
  <c r="M172" i="2" s="1"/>
  <c r="K164" i="2"/>
  <c r="M164" i="2" s="1"/>
  <c r="K179" i="2"/>
  <c r="M179" i="2" s="1"/>
  <c r="K171" i="2"/>
  <c r="M171" i="2" s="1"/>
  <c r="K163" i="2"/>
  <c r="M163" i="2" s="1"/>
  <c r="K155" i="2"/>
  <c r="M155" i="2" s="1"/>
  <c r="K14" i="2"/>
  <c r="D15" i="5" s="1"/>
  <c r="K7" i="2"/>
  <c r="D16" i="5" s="1"/>
  <c r="M10" i="2"/>
  <c r="D13" i="6" s="1"/>
  <c r="E13" i="6" s="1"/>
  <c r="F13" i="6" s="1"/>
  <c r="D19" i="4"/>
  <c r="M15" i="2"/>
  <c r="D18" i="6" s="1"/>
  <c r="E18" i="6" s="1"/>
  <c r="F18" i="6" s="1"/>
  <c r="M12" i="2"/>
  <c r="D15" i="6" s="1"/>
  <c r="E15" i="6" s="1"/>
  <c r="F15" i="6" s="1"/>
  <c r="C18" i="3"/>
  <c r="C19" i="3" s="1"/>
  <c r="C21" i="3" s="1"/>
  <c r="K184" i="2"/>
  <c r="M184" i="2" s="1"/>
  <c r="K176" i="2"/>
  <c r="M176" i="2" s="1"/>
  <c r="K168" i="2"/>
  <c r="M168" i="2" s="1"/>
  <c r="K160" i="2"/>
  <c r="M160" i="2" s="1"/>
  <c r="K156" i="2"/>
  <c r="M156" i="2" s="1"/>
  <c r="K183" i="2"/>
  <c r="M183" i="2" s="1"/>
  <c r="K175" i="2"/>
  <c r="M175" i="2" s="1"/>
  <c r="K167" i="2"/>
  <c r="M167" i="2" s="1"/>
  <c r="K159" i="2"/>
  <c r="M159" i="2" s="1"/>
  <c r="M182" i="2"/>
  <c r="M181" i="2"/>
  <c r="M178" i="2"/>
  <c r="M177" i="2"/>
  <c r="M174" i="2"/>
  <c r="M173" i="2"/>
  <c r="M170" i="2"/>
  <c r="M169" i="2"/>
  <c r="M166" i="2"/>
  <c r="M165" i="2"/>
  <c r="M162" i="2"/>
  <c r="M161" i="2"/>
  <c r="M158" i="2"/>
  <c r="M157" i="2"/>
  <c r="M154" i="2"/>
  <c r="M153" i="2"/>
  <c r="K151" i="2"/>
  <c r="M151" i="2" s="1"/>
  <c r="K149" i="2"/>
  <c r="M149" i="2" s="1"/>
  <c r="K147" i="2"/>
  <c r="M147" i="2" s="1"/>
  <c r="K145" i="2"/>
  <c r="M145" i="2" s="1"/>
  <c r="K143" i="2"/>
  <c r="M143" i="2" s="1"/>
  <c r="K141" i="2"/>
  <c r="M141" i="2" s="1"/>
  <c r="K139" i="2"/>
  <c r="M139" i="2" s="1"/>
  <c r="K137" i="2"/>
  <c r="M137" i="2" s="1"/>
  <c r="K135" i="2"/>
  <c r="M135" i="2" s="1"/>
  <c r="K133" i="2"/>
  <c r="M133" i="2" s="1"/>
  <c r="K131" i="2"/>
  <c r="M131" i="2" s="1"/>
  <c r="K128" i="2"/>
  <c r="M128" i="2" s="1"/>
  <c r="K124" i="2"/>
  <c r="M124" i="2" s="1"/>
  <c r="K120" i="2"/>
  <c r="M120" i="2" s="1"/>
  <c r="K116" i="2"/>
  <c r="M116" i="2" s="1"/>
  <c r="K112" i="2"/>
  <c r="M112" i="2" s="1"/>
  <c r="K108" i="2"/>
  <c r="M108" i="2" s="1"/>
  <c r="M6" i="2"/>
  <c r="M5" i="2"/>
  <c r="K127" i="2"/>
  <c r="M127" i="2" s="1"/>
  <c r="K123" i="2"/>
  <c r="M123" i="2" s="1"/>
  <c r="K119" i="2"/>
  <c r="M119" i="2" s="1"/>
  <c r="K115" i="2"/>
  <c r="M115" i="2" s="1"/>
  <c r="K111" i="2"/>
  <c r="M111" i="2" s="1"/>
  <c r="K8" i="2"/>
  <c r="M8" i="2" s="1"/>
  <c r="D11" i="6" s="1"/>
  <c r="E11" i="6" s="1"/>
  <c r="F11" i="6" s="1"/>
  <c r="D20" i="4"/>
  <c r="M16" i="2"/>
  <c r="G11" i="6" l="1"/>
  <c r="H11" i="6"/>
  <c r="F10" i="4"/>
  <c r="G10" i="4" s="1"/>
  <c r="D9" i="6"/>
  <c r="E9" i="6" s="1"/>
  <c r="F9" i="6" s="1"/>
  <c r="H18" i="6"/>
  <c r="G18" i="6"/>
  <c r="G13" i="6"/>
  <c r="H13" i="6"/>
  <c r="E15" i="5"/>
  <c r="E6" i="5"/>
  <c r="M7" i="2"/>
  <c r="H12" i="6"/>
  <c r="G12" i="6"/>
  <c r="D17" i="5"/>
  <c r="E17" i="5" s="1"/>
  <c r="M14" i="2"/>
  <c r="F6" i="4"/>
  <c r="D19" i="6"/>
  <c r="E19" i="6" s="1"/>
  <c r="F19" i="6" s="1"/>
  <c r="D8" i="6"/>
  <c r="E8" i="6" s="1"/>
  <c r="F8" i="6" s="1"/>
  <c r="D16" i="4"/>
  <c r="F7" i="4"/>
  <c r="G7" i="4" s="1"/>
  <c r="G15" i="6"/>
  <c r="H15" i="6"/>
  <c r="E16" i="5"/>
  <c r="D18" i="5"/>
  <c r="E14" i="5"/>
  <c r="D17" i="4"/>
  <c r="H8" i="6" l="1"/>
  <c r="G8" i="6"/>
  <c r="G6" i="4"/>
  <c r="C8" i="5"/>
  <c r="E13" i="5"/>
  <c r="E18" i="5" s="1"/>
  <c r="G9" i="6"/>
  <c r="H9" i="6"/>
  <c r="G19" i="6"/>
  <c r="H19" i="6"/>
  <c r="D18" i="4"/>
  <c r="F8" i="4"/>
  <c r="G8" i="4" s="1"/>
  <c r="D17" i="6"/>
  <c r="E17" i="6" s="1"/>
  <c r="F17" i="6" s="1"/>
  <c r="D10" i="6"/>
  <c r="E10" i="6" s="1"/>
  <c r="F10" i="6" s="1"/>
  <c r="F9" i="4"/>
  <c r="G9" i="4" s="1"/>
  <c r="F11" i="4" l="1"/>
  <c r="G11" i="4" s="1"/>
  <c r="G17" i="6"/>
  <c r="H17" i="6"/>
  <c r="H10" i="6"/>
  <c r="C23" i="6" s="1"/>
  <c r="G10" i="6"/>
  <c r="C24" i="6"/>
</calcChain>
</file>

<file path=xl/sharedStrings.xml><?xml version="1.0" encoding="utf-8"?>
<sst xmlns="http://schemas.openxmlformats.org/spreadsheetml/2006/main" count="206" uniqueCount="169">
  <si>
    <t>Commission Tracker &amp; Split Calculator</t>
  </si>
  <si>
    <t>Built by Retyn  |  The AI-Powered CRM for Real Estate Teams</t>
  </si>
  <si>
    <t>Why this workbook exists</t>
  </si>
  <si>
    <t>Commission math looks simple until a deal has a referral fee, a team split and a brokerage cap all at once. Most agents</t>
  </si>
  <si>
    <t>and team leads track this in their head or in scattered notes, which makes year-end reconciliation painful and makes</t>
  </si>
  <si>
    <t>it hard to catch a payout error before it reaches a paycheck. This workbook gives you one place to log every closed</t>
  </si>
  <si>
    <t>deal, calculate the split automatically, and see exactly what each agent and the brokerage actually earned.</t>
  </si>
  <si>
    <t>How to use it</t>
  </si>
  <si>
    <t>1. Log every closed deal in the 'Deal Log' tab — sale price, commission rate, splits and fees calculate automatically.</t>
  </si>
  <si>
    <t>2. Use the 'Split Calculator' tab to model a deal's payout before it closes, so there are no surprises at the table.</t>
  </si>
  <si>
    <t>3. Check 'Agent Earnings Summary' and 'Brokerage Revenue Summary' any time you need a clean total for reporting.</t>
  </si>
  <si>
    <t>4. Run the 'Commission Discrepancy Checker' before payouts go out to catch any deal where the math doesn't add up.</t>
  </si>
  <si>
    <t>5. Use 'Benchmark Reference' for context on how common brokerage split structures typically work.</t>
  </si>
  <si>
    <t>What's inside</t>
  </si>
  <si>
    <t>Deal Log                    Raw entry sheet — log every closed deal here, splits calculate automatically</t>
  </si>
  <si>
    <t>Split Calculator             Model a deal's payout before it closes using your own structure assumptions</t>
  </si>
  <si>
    <t>Agent Earnings Summary    Per-agent commission totals, year-to-date and by month</t>
  </si>
  <si>
    <t>Brokerage Revenue Summary   Company dollar retained across the team, year-to-date and by month</t>
  </si>
  <si>
    <t>Commission Discrepancy Checker   Flags deals where the expected payout doesn't match the logged payout</t>
  </si>
  <si>
    <t>Benchmark Reference        Reference data on common commission split structures, for context</t>
  </si>
  <si>
    <t>A note on the data already in this sheet</t>
  </si>
  <si>
    <t>The Deal Log comes pre-filled with 25 sample closed deals so you can see exactly how the splits, referral fees and</t>
  </si>
  <si>
    <t>formulas work. Delete the sample rows (rows 5 to 29) and start entering your own deals — every formula keeps</t>
  </si>
  <si>
    <t>working automatically as long as you stay within the table, which runs down to row 200.</t>
  </si>
  <si>
    <t>Why teams use Retyn instead of a spreadsheet for this</t>
  </si>
  <si>
    <t>This tracker will show you exactly what every deal paid out — but it can't calculate splits live as a deal moves through</t>
  </si>
  <si>
    <t>escrow, can't alert a team lead the moment a payout looks off, and won't sync commission data with your pipeline or</t>
  </si>
  <si>
    <t>accounting tools automatically. That's the gap between reconciling commission after the fact and managing it in real</t>
  </si>
  <si>
    <t>time, which is what Retyn's commission management tools do for real estate teams out of the box.</t>
  </si>
  <si>
    <t>See how Retyn automates commission management --&gt;  retyn.ai/real-estate-commission-management-platform</t>
  </si>
  <si>
    <t>Deal Log</t>
  </si>
  <si>
    <t>Log every closed deal — commission splits and net payout calculate automatically</t>
  </si>
  <si>
    <t>#</t>
  </si>
  <si>
    <t>Closing Date</t>
  </si>
  <si>
    <t>Client / Property</t>
  </si>
  <si>
    <t>Agent</t>
  </si>
  <si>
    <t>Sale Price</t>
  </si>
  <si>
    <t>Commission Rate %</t>
  </si>
  <si>
    <t>Gross Commission ($)</t>
  </si>
  <si>
    <t>Referral Fee %</t>
  </si>
  <si>
    <t>Referral Fee ($)</t>
  </si>
  <si>
    <t>Brokerage Split %</t>
  </si>
  <si>
    <t>Brokerage Share ($)</t>
  </si>
  <si>
    <t>Team Split %</t>
  </si>
  <si>
    <t>Net to Agent ($)</t>
  </si>
  <si>
    <t>The Hendersons - 142 Maple St</t>
  </si>
  <si>
    <t>James Okafor</t>
  </si>
  <si>
    <t>Garcia Family - 88 Birchwood Ave</t>
  </si>
  <si>
    <t>Lena Volkov</t>
  </si>
  <si>
    <t>Lee Residence - 21 Sunset Blvd</t>
  </si>
  <si>
    <t>Tom Bennett</t>
  </si>
  <si>
    <t>Patel Trust - 309 Lakeview Dr</t>
  </si>
  <si>
    <t>The Whitfields - 17 Cedar Ct</t>
  </si>
  <si>
    <t>Nguyen Family - 455 Harbor Rd</t>
  </si>
  <si>
    <t>Romero Estate - 902 Highland Ave</t>
  </si>
  <si>
    <t>The Coopers - 63 Brookfield Ln</t>
  </si>
  <si>
    <t>Singh Residence - 28 Meadow Cir</t>
  </si>
  <si>
    <t>Ahmed Family - 711 Riverside Dr</t>
  </si>
  <si>
    <t>Priya Nair</t>
  </si>
  <si>
    <t>The Bakers - 144 Willow Way</t>
  </si>
  <si>
    <t>Castillo Trust - 39 Pinecrest Rd</t>
  </si>
  <si>
    <t>Maria Chen</t>
  </si>
  <si>
    <t>O'Brien Residence - 506 Elmwood Ave</t>
  </si>
  <si>
    <t>The Foster Family - 12 Crescent Ct</t>
  </si>
  <si>
    <t>Kim Estate - 875 Sunrise Blvd</t>
  </si>
  <si>
    <t>Reyes Family - 233 Westgate Dr</t>
  </si>
  <si>
    <t>The Sullivans - 47 Birchgrove Ln</t>
  </si>
  <si>
    <t>Hassan Residence - 690 Lakeshore Rd</t>
  </si>
  <si>
    <t>Diaz Family - 158 Hilltop Ave</t>
  </si>
  <si>
    <t>The Brennans - 305 Orchard St</t>
  </si>
  <si>
    <t>Park Estate - 822 Bayview Dr</t>
  </si>
  <si>
    <t>Mensah Family - 19 Fairway Ct</t>
  </si>
  <si>
    <t>The Olsens - 364 Meadowbrook Ln</t>
  </si>
  <si>
    <t>Silva Residence - 77 Cypress Rd</t>
  </si>
  <si>
    <t>Walker Trust - 540 Stonebridge Ave</t>
  </si>
  <si>
    <t>Split Calculator</t>
  </si>
  <si>
    <t>Model a deal's commission split before it closes — no surprises at the table</t>
  </si>
  <si>
    <t>STEP 1 — Deal Inputs</t>
  </si>
  <si>
    <t>Sale price ($)</t>
  </si>
  <si>
    <t>Gross commission rate (%)</t>
  </si>
  <si>
    <t>Referral fee (%) — enter 0 if none</t>
  </si>
  <si>
    <t>Brokerage split (%)</t>
  </si>
  <si>
    <t>Team lead / mentor split (%) — enter 0 if none</t>
  </si>
  <si>
    <t>RESULT — Commission Breakdown</t>
  </si>
  <si>
    <t>Gross commission</t>
  </si>
  <si>
    <t>Less: referral fee</t>
  </si>
  <si>
    <t>Commission after referral fee</t>
  </si>
  <si>
    <t>Less: brokerage split</t>
  </si>
  <si>
    <t>Agent share before team split</t>
  </si>
  <si>
    <t>Less: team lead / mentor split</t>
  </si>
  <si>
    <t>NET TO AGENT ($)</t>
  </si>
  <si>
    <t>Brokerage company dollar retained ($)</t>
  </si>
  <si>
    <t>Net to agent as % of sale price</t>
  </si>
  <si>
    <t>How to use this calculator</t>
  </si>
  <si>
    <t>Change any blue input cell to model a different deal structure — for example, test what a referral fee or a</t>
  </si>
  <si>
    <t>lower brokerage split would do to the final payout before the deal closes. This calculator follows the same</t>
  </si>
  <si>
    <t>split order used in the Deal Log: referral fee comes off the top, then the brokerage split, then any team or</t>
  </si>
  <si>
    <t>mentor split, leaving the agent's final net commission.</t>
  </si>
  <si>
    <t>Retyn's commission management tools calculate splits automatically the moment a deal closes — see how it works at retyn.ai/real-estate-commission-management-platform</t>
  </si>
  <si>
    <t>Agent Earnings Summary</t>
  </si>
  <si>
    <t>Per-agent commission totals, pulled automatically from the Deal Log</t>
  </si>
  <si>
    <t>Deals Closed</t>
  </si>
  <si>
    <t>Total Sale Volume ($)</t>
  </si>
  <si>
    <t>Total Gross Commission ($)</t>
  </si>
  <si>
    <t>Total Net to Agent ($)</t>
  </si>
  <si>
    <t>Avg Net per Deal ($)</t>
  </si>
  <si>
    <t>TEAM TOTAL</t>
  </si>
  <si>
    <t>Net Commission by Month (all agents)</t>
  </si>
  <si>
    <t>Month</t>
  </si>
  <si>
    <t>Net Commission Paid ($)</t>
  </si>
  <si>
    <t>January 2026</t>
  </si>
  <si>
    <t>February 2026</t>
  </si>
  <si>
    <t>March 2026</t>
  </si>
  <si>
    <t>April 2026</t>
  </si>
  <si>
    <t>May 2026</t>
  </si>
  <si>
    <t>June 2026</t>
  </si>
  <si>
    <t>Tip: sort the Deal Log by agent to quickly pull a single agent's deal history for a 1:1 review.</t>
  </si>
  <si>
    <t>Brokerage Revenue Summary</t>
  </si>
  <si>
    <t>Company dollar retained across the team, pulled automatically from the Deal Log</t>
  </si>
  <si>
    <t>Total Deals Closed</t>
  </si>
  <si>
    <t>Total Sale Volume</t>
  </si>
  <si>
    <t>Total Gross Commission</t>
  </si>
  <si>
    <t>Total Brokerage Revenue</t>
  </si>
  <si>
    <t>Brokerage revenue as % of gross commission</t>
  </si>
  <si>
    <t>Brokerage Revenue by Agent</t>
  </si>
  <si>
    <t>Brokerage Revenue ($)</t>
  </si>
  <si>
    <t>% of Total Brokerage Revenue</t>
  </si>
  <si>
    <t>TOTAL</t>
  </si>
  <si>
    <t>Use this tab for monthly or quarterly brokerage reporting — every figure here pulls live from the Deal Log, so it stays current as new deals close.</t>
  </si>
  <si>
    <t>Commission Discrepancy Checker</t>
  </si>
  <si>
    <t>Run this before payouts go out — flags any deal where the expected payout doesn't match</t>
  </si>
  <si>
    <t>STEP 1 — Enter the actual payout that was logged or paid out for each deal, then compare it to the expected net.</t>
  </si>
  <si>
    <t>Expected Net (from Deal Log)</t>
  </si>
  <si>
    <t>Actual Payout Recorded</t>
  </si>
  <si>
    <t>Difference ($)</t>
  </si>
  <si>
    <t>Difference (%)</t>
  </si>
  <si>
    <t>Status</t>
  </si>
  <si>
    <t>Deals checked</t>
  </si>
  <si>
    <t>Discrepancies found</t>
  </si>
  <si>
    <t>Total $ variance across all deals</t>
  </si>
  <si>
    <t>How to use this tab</t>
  </si>
  <si>
    <t>Column D pulls the expected net commission directly from the Deal Log formulas. Column E is where you enter</t>
  </si>
  <si>
    <t>what was actually recorded or paid out for that deal — from your accounting system, a payroll report or a</t>
  </si>
  <si>
    <t>manual log. Any difference greater than a cent is flagged as a Discrepancy, so you can catch payout errors</t>
  </si>
  <si>
    <t>before they reach an agent's paycheck or a brokerage report.</t>
  </si>
  <si>
    <t>Retyn's commission management tools flag payout discrepancies automatically, in real time — see how it works at retyn.ai/real-estate-commission-management-platform</t>
  </si>
  <si>
    <t>Benchmark Reference</t>
  </si>
  <si>
    <t>Context on common commission split structures, so you can compare your own numbers</t>
  </si>
  <si>
    <t>Finding</t>
  </si>
  <si>
    <t>Source</t>
  </si>
  <si>
    <t>Most traditional brokerage splits fall into a few familiar bands — commonly 50/50, 60/40, 70/30, 80/20 or 90/10 — with newer agents typically starting at the lower end and moving up with production or tenure.</t>
  </si>
  <si>
    <t>NB Elite Realty, 2026</t>
  </si>
  <si>
    <t>National commission totals have settled around the high 5% range of the sale price in 2026, typically divided into a listing-side share near 2.9% and a buyer-side share near 2.8%, though both are negotiable.</t>
  </si>
  <si>
    <t>Opendoor / Realtor.com industry data, 2026</t>
  </si>
  <si>
    <t>Cap-based models, popularized by brands such as Keller Williams, eXp Realty and Real, let an agent pay a capped dollar amount to the brokerage each year and keep 100% of commission for the remainder of that year.</t>
  </si>
  <si>
    <t>Real Broker / Next-Gen Agents, 2026</t>
  </si>
  <si>
    <t>Annual cap amounts at major cap-model brokerages commonly range from roughly $12,000 to $23,000, varying by brand and market, with some brokerages still charging a small per-transaction fee after the agent caps.</t>
  </si>
  <si>
    <t>Speicher Group / RE/MAX brokerage data, 2026</t>
  </si>
  <si>
    <t>Franchise brokerages may also charge a royalty fee on top of the stated split — for example, a 70/30 split combined with a 6% royalty fee can reduce an agent's effective take-home closer to a 64/36 split.</t>
  </si>
  <si>
    <t>Smart Agent Alliance, 2026</t>
  </si>
  <si>
    <t>Graduated or tiered splits commonly increase as an agent's production grows within an anniversary year, then reset back to a starting tier — often 50/50 or 60/40 — at the start of the next anniversary year.</t>
  </si>
  <si>
    <t>The OPT Real Estate Group, 2026</t>
  </si>
  <si>
    <t>When an agent works under a team structure, commission is often split three ways across the brokerage, the team lead and the agent, which can mean a smaller individual split in exchange for more leads or support.</t>
  </si>
  <si>
    <t>Aceable Agent, 2026</t>
  </si>
  <si>
    <t>A note on these numbers</t>
  </si>
  <si>
    <t>Commission structures vary widely by brokerage, market, franchise agreement and individual negotiation — the figures</t>
  </si>
  <si>
    <t>above describe common patterns reported across the industry, not a fixed standard. Always confirm your own split,</t>
  </si>
  <si>
    <t>cap, royalty and fee structure directly with your brokerage agreement rather than relying on industry averages.</t>
  </si>
  <si>
    <t>How Retyn automates commission tracking --&gt;  retyn.ai/real-estate-commission-management-platform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</si>
</sst>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mm/dd/yyyy"/>
    <numFmt numFmtId="165" formatCode="\$#,##0.00"/>
    <numFmt numFmtId="166" formatCode="0.0\%"/>
    <numFmt numFmtId="167" formatCode="\$#,##0"/>
    <numFmt numFmtId="168" formatCode="0.0%"/>
  </numFmts>
  <fonts count="22" x14ac:knownFonts="1">
    <font>
      <sz val="11"/>
      <color theme="1"/>
      <name val="Calibri"/>
      <family val="2"/>
      <charset val="1"/>
    </font>
    <font>
      <b/>
      <sz val="16"/>
      <color rgb="FFFFFFFF"/>
      <name val="Calibri"/>
      <charset val="1"/>
    </font>
    <font>
      <i/>
      <sz val="10.5"/>
      <color rgb="FFD9D9E3"/>
      <name val="Calibri"/>
      <charset val="1"/>
    </font>
    <font>
      <b/>
      <sz val="12"/>
      <color rgb="FF050632"/>
      <name val="Calibri"/>
      <charset val="1"/>
    </font>
    <font>
      <sz val="10.5"/>
      <color rgb="FF2D2D3A"/>
      <name val="Calibri"/>
      <charset val="1"/>
    </font>
    <font>
      <b/>
      <sz val="10.5"/>
      <color rgb="FF0070F3"/>
      <name val="Calibri"/>
      <charset val="1"/>
    </font>
    <font>
      <b/>
      <sz val="10"/>
      <color rgb="FFFFFFFF"/>
      <name val="Calibri"/>
      <charset val="1"/>
    </font>
    <font>
      <sz val="10"/>
      <name val="Calibri"/>
      <charset val="1"/>
    </font>
    <font>
      <sz val="10"/>
      <color rgb="FF0000FF"/>
      <name val="Calibri"/>
      <charset val="1"/>
    </font>
    <font>
      <sz val="10"/>
      <color rgb="FF050632"/>
      <name val="Calibri"/>
      <charset val="1"/>
    </font>
    <font>
      <b/>
      <sz val="12"/>
      <color rgb="FFFFFFFF"/>
      <name val="Calibri"/>
      <charset val="1"/>
    </font>
    <font>
      <sz val="10"/>
      <color rgb="FF000000"/>
      <name val="Calibri"/>
      <charset val="1"/>
    </font>
    <font>
      <b/>
      <sz val="11"/>
      <color rgb="FF050632"/>
      <name val="Calibri"/>
      <charset val="1"/>
    </font>
    <font>
      <b/>
      <sz val="13"/>
      <color rgb="FF050632"/>
      <name val="Calibri"/>
      <charset val="1"/>
    </font>
    <font>
      <i/>
      <sz val="9"/>
      <color rgb="FF4A4A5A"/>
      <name val="Calibri"/>
      <charset val="1"/>
    </font>
    <font>
      <b/>
      <sz val="10"/>
      <color rgb="FF0070F3"/>
      <name val="Calibri"/>
      <charset val="1"/>
    </font>
    <font>
      <b/>
      <sz val="10"/>
      <name val="Calibri"/>
      <charset val="1"/>
    </font>
    <font>
      <b/>
      <sz val="10"/>
      <color rgb="FF000000"/>
      <name val="Calibri"/>
      <charset val="1"/>
    </font>
    <font>
      <b/>
      <sz val="9.5"/>
      <color rgb="FFFFFFFF"/>
      <name val="Calibri"/>
      <charset val="1"/>
    </font>
    <font>
      <b/>
      <sz val="17"/>
      <color rgb="FF0070F3"/>
      <name val="Calibri"/>
      <charset val="1"/>
    </font>
    <font>
      <sz val="9"/>
      <color rgb="FF2D2D3A"/>
      <name val="Calibri"/>
      <charset val="1"/>
    </font>
    <font>
      <b/>
      <sz val="10"/>
      <color rgb="FFD92D43"/>
      <name val="Calibri"/>
      <charset val="1"/>
    </font>
  </fonts>
  <fills count="5">
    <fill>
      <patternFill patternType="none"/>
    </fill>
    <fill>
      <patternFill patternType="gray125"/>
    </fill>
    <fill>
      <patternFill patternType="solid">
        <fgColor rgb="FF050632"/>
        <bgColor rgb="FF000000"/>
      </patternFill>
    </fill>
    <fill>
      <patternFill patternType="solid">
        <fgColor rgb="FF0070F3"/>
        <bgColor rgb="FF3366FF"/>
      </patternFill>
    </fill>
    <fill>
      <patternFill patternType="solid">
        <fgColor rgb="FFF4F4F8"/>
        <bgColor rgb="FFE3F8EC"/>
      </patternFill>
    </fill>
  </fills>
  <borders count="2">
    <border>
      <left/>
      <right/>
      <top/>
      <bottom/>
      <diagonal/>
    </border>
    <border>
      <left style="thin">
        <color rgb="FFD9D9E3"/>
      </left>
      <right style="thin">
        <color rgb="FFD9D9E3"/>
      </right>
      <top style="thin">
        <color rgb="FFD9D9E3"/>
      </top>
      <bottom style="thin">
        <color rgb="FFD9D9E3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5" fillId="0" borderId="0" xfId="0" applyFont="1" applyBorder="1"/>
    <xf numFmtId="0" fontId="20" fillId="0" borderId="0" xfId="0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10" fillId="2" borderId="0" xfId="0" applyFont="1" applyFill="1" applyBorder="1"/>
    <xf numFmtId="0" fontId="3" fillId="0" borderId="0" xfId="0" applyFont="1" applyBorder="1"/>
    <xf numFmtId="0" fontId="2" fillId="2" borderId="0" xfId="0" applyFont="1" applyFill="1" applyBorder="1" applyAlignment="1">
      <alignment horizontal="left" vertical="center" indent="1"/>
    </xf>
    <xf numFmtId="0" fontId="1" fillId="2" borderId="0" xfId="0" applyFont="1" applyFill="1" applyBorder="1" applyAlignment="1">
      <alignment horizontal="left" vertical="center" indent="1"/>
    </xf>
    <xf numFmtId="0" fontId="0" fillId="3" borderId="0" xfId="0" applyFill="1"/>
    <xf numFmtId="0" fontId="3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67" fontId="8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/>
    </xf>
    <xf numFmtId="165" fontId="11" fillId="4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2" fillId="4" borderId="1" xfId="0" applyFont="1" applyFill="1" applyBorder="1"/>
    <xf numFmtId="165" fontId="13" fillId="4" borderId="1" xfId="0" applyNumberFormat="1" applyFont="1" applyFill="1" applyBorder="1" applyAlignment="1">
      <alignment horizontal="center"/>
    </xf>
    <xf numFmtId="10" fontId="11" fillId="0" borderId="1" xfId="0" applyNumberFormat="1" applyFont="1" applyBorder="1" applyAlignment="1">
      <alignment horizontal="center" vertical="center"/>
    </xf>
    <xf numFmtId="0" fontId="12" fillId="0" borderId="0" xfId="0" applyFont="1"/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167" fontId="11" fillId="0" borderId="1" xfId="0" applyNumberFormat="1" applyFont="1" applyBorder="1" applyAlignment="1">
      <alignment horizontal="center" vertical="center"/>
    </xf>
    <xf numFmtId="165" fontId="17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/>
    <xf numFmtId="1" fontId="6" fillId="2" borderId="1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/>
    </xf>
    <xf numFmtId="165" fontId="6" fillId="2" borderId="1" xfId="0" applyNumberFormat="1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1" fontId="19" fillId="4" borderId="1" xfId="0" applyNumberFormat="1" applyFont="1" applyFill="1" applyBorder="1" applyAlignment="1">
      <alignment horizontal="center" vertical="center"/>
    </xf>
    <xf numFmtId="167" fontId="19" fillId="4" borderId="1" xfId="0" applyNumberFormat="1" applyFont="1" applyFill="1" applyBorder="1" applyAlignment="1">
      <alignment horizontal="center" vertical="center"/>
    </xf>
    <xf numFmtId="168" fontId="17" fillId="0" borderId="1" xfId="0" applyNumberFormat="1" applyFont="1" applyBorder="1" applyAlignment="1">
      <alignment horizontal="center" vertical="center"/>
    </xf>
    <xf numFmtId="168" fontId="11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/>
    </xf>
    <xf numFmtId="10" fontId="7" fillId="0" borderId="1" xfId="0" applyNumberFormat="1" applyFont="1" applyBorder="1" applyAlignment="1">
      <alignment horizontal="center" vertical="center"/>
    </xf>
    <xf numFmtId="0" fontId="16" fillId="0" borderId="0" xfId="0" applyFont="1"/>
    <xf numFmtId="0" fontId="21" fillId="0" borderId="0" xfId="0" applyFont="1"/>
    <xf numFmtId="0" fontId="21" fillId="0" borderId="1" xfId="0" applyFont="1" applyBorder="1" applyAlignment="1">
      <alignment horizontal="center" vertical="center"/>
    </xf>
    <xf numFmtId="0" fontId="20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2">
    <dxf>
      <font>
        <b/>
        <color rgb="FFD92D43"/>
      </font>
      <fill>
        <patternFill>
          <bgColor rgb="FFFCE4E9"/>
        </patternFill>
      </fill>
    </dxf>
    <dxf>
      <font>
        <b/>
        <color rgb="FF00C864"/>
      </font>
      <fill>
        <patternFill>
          <bgColor rgb="FFE3F8E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50632"/>
      <rgbColor rgb="FF808000"/>
      <rgbColor rgb="FF800080"/>
      <rgbColor rgb="FF008080"/>
      <rgbColor rgb="FFC0C0C0"/>
      <rgbColor rgb="FF808080"/>
      <rgbColor rgb="FF9999FF"/>
      <rgbColor rgb="FFD92D43"/>
      <rgbColor rgb="FFF4F4F8"/>
      <rgbColor rgb="FFE3F8EC"/>
      <rgbColor rgb="FF660066"/>
      <rgbColor rgb="FFFF8080"/>
      <rgbColor rgb="FF0070F3"/>
      <rgbColor rgb="FFD9D9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E4E9"/>
      <rgbColor rgb="FF3366FF"/>
      <rgbColor rgb="FF00C864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4A4A5A"/>
      <rgbColor rgb="FF2D2D3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7"/>
  <sheetViews>
    <sheetView showGridLines="0" tabSelected="1" zoomScaleNormal="100" workbookViewId="0">
      <selection sqref="A1:C1"/>
    </sheetView>
  </sheetViews>
  <sheetFormatPr defaultColWidth="8.7109375" defaultRowHeight="15" x14ac:dyDescent="0.25"/>
  <cols>
    <col min="1" max="1" width="3" customWidth="1"/>
    <col min="2" max="2" width="95" customWidth="1"/>
    <col min="3" max="3" width="3" customWidth="1"/>
  </cols>
  <sheetData>
    <row r="1" spans="1:3" ht="33.75" customHeight="1" x14ac:dyDescent="0.25">
      <c r="A1" s="8" t="s">
        <v>0</v>
      </c>
      <c r="B1" s="8"/>
      <c r="C1" s="8"/>
    </row>
    <row r="2" spans="1:3" ht="19.5" customHeight="1" x14ac:dyDescent="0.25">
      <c r="A2" s="7" t="s">
        <v>1</v>
      </c>
      <c r="B2" s="7"/>
      <c r="C2" s="7"/>
    </row>
    <row r="3" spans="1:3" ht="3.75" customHeight="1" x14ac:dyDescent="0.25">
      <c r="A3" s="9"/>
      <c r="B3" s="9"/>
      <c r="C3" s="9"/>
    </row>
    <row r="5" spans="1:3" ht="15.75" x14ac:dyDescent="0.25">
      <c r="B5" s="10" t="s">
        <v>2</v>
      </c>
    </row>
    <row r="6" spans="1:3" ht="18" customHeight="1" x14ac:dyDescent="0.25">
      <c r="B6" s="11" t="s">
        <v>3</v>
      </c>
    </row>
    <row r="7" spans="1:3" ht="18" customHeight="1" x14ac:dyDescent="0.25">
      <c r="B7" s="11" t="s">
        <v>4</v>
      </c>
    </row>
    <row r="8" spans="1:3" ht="18" customHeight="1" x14ac:dyDescent="0.25">
      <c r="B8" s="11" t="s">
        <v>5</v>
      </c>
    </row>
    <row r="9" spans="1:3" ht="18" customHeight="1" x14ac:dyDescent="0.25">
      <c r="B9" s="11" t="s">
        <v>6</v>
      </c>
    </row>
    <row r="11" spans="1:3" ht="15.75" x14ac:dyDescent="0.25">
      <c r="B11" s="10" t="s">
        <v>7</v>
      </c>
    </row>
    <row r="12" spans="1:3" ht="18" customHeight="1" x14ac:dyDescent="0.25">
      <c r="B12" s="11" t="s">
        <v>8</v>
      </c>
    </row>
    <row r="13" spans="1:3" ht="18" customHeight="1" x14ac:dyDescent="0.25">
      <c r="B13" s="11" t="s">
        <v>9</v>
      </c>
    </row>
    <row r="14" spans="1:3" ht="18" customHeight="1" x14ac:dyDescent="0.25">
      <c r="B14" s="11" t="s">
        <v>10</v>
      </c>
    </row>
    <row r="15" spans="1:3" ht="18" customHeight="1" x14ac:dyDescent="0.25">
      <c r="B15" s="11" t="s">
        <v>11</v>
      </c>
    </row>
    <row r="16" spans="1:3" ht="18" customHeight="1" x14ac:dyDescent="0.25">
      <c r="B16" s="11" t="s">
        <v>12</v>
      </c>
    </row>
    <row r="18" spans="2:2" ht="15.75" x14ac:dyDescent="0.25">
      <c r="B18" s="10" t="s">
        <v>13</v>
      </c>
    </row>
    <row r="19" spans="2:2" ht="18" customHeight="1" x14ac:dyDescent="0.25">
      <c r="B19" s="11" t="s">
        <v>14</v>
      </c>
    </row>
    <row r="20" spans="2:2" ht="18" customHeight="1" x14ac:dyDescent="0.25">
      <c r="B20" s="11" t="s">
        <v>15</v>
      </c>
    </row>
    <row r="21" spans="2:2" ht="18" customHeight="1" x14ac:dyDescent="0.25">
      <c r="B21" s="11" t="s">
        <v>16</v>
      </c>
    </row>
    <row r="22" spans="2:2" ht="18" customHeight="1" x14ac:dyDescent="0.25">
      <c r="B22" s="11" t="s">
        <v>17</v>
      </c>
    </row>
    <row r="23" spans="2:2" ht="18" customHeight="1" x14ac:dyDescent="0.25">
      <c r="B23" s="11" t="s">
        <v>18</v>
      </c>
    </row>
    <row r="24" spans="2:2" ht="18" customHeight="1" x14ac:dyDescent="0.25">
      <c r="B24" s="11" t="s">
        <v>19</v>
      </c>
    </row>
    <row r="26" spans="2:2" ht="15.75" x14ac:dyDescent="0.25">
      <c r="B26" s="10" t="s">
        <v>20</v>
      </c>
    </row>
    <row r="27" spans="2:2" ht="18" customHeight="1" x14ac:dyDescent="0.25">
      <c r="B27" s="11" t="s">
        <v>21</v>
      </c>
    </row>
    <row r="28" spans="2:2" ht="18" customHeight="1" x14ac:dyDescent="0.25">
      <c r="B28" s="11" t="s">
        <v>22</v>
      </c>
    </row>
    <row r="29" spans="2:2" ht="18" customHeight="1" x14ac:dyDescent="0.25">
      <c r="B29" s="11" t="s">
        <v>23</v>
      </c>
    </row>
    <row r="31" spans="2:2" ht="15.75" x14ac:dyDescent="0.25">
      <c r="B31" s="10" t="s">
        <v>24</v>
      </c>
    </row>
    <row r="32" spans="2:2" ht="18" customHeight="1" x14ac:dyDescent="0.25">
      <c r="B32" s="11" t="s">
        <v>25</v>
      </c>
    </row>
    <row r="33" spans="2:2" ht="18" customHeight="1" x14ac:dyDescent="0.25">
      <c r="B33" s="11" t="s">
        <v>26</v>
      </c>
    </row>
    <row r="34" spans="2:2" ht="18" customHeight="1" x14ac:dyDescent="0.25">
      <c r="B34" s="11" t="s">
        <v>27</v>
      </c>
    </row>
    <row r="35" spans="2:2" ht="18" customHeight="1" x14ac:dyDescent="0.25">
      <c r="B35" s="11" t="s">
        <v>28</v>
      </c>
    </row>
    <row r="37" spans="2:2" x14ac:dyDescent="0.25">
      <c r="B37" s="12" t="s">
        <v>29</v>
      </c>
    </row>
  </sheetData>
  <mergeCells count="2">
    <mergeCell ref="A1:C1"/>
    <mergeCell ref="A2:C2"/>
  </mergeCells>
  <pageMargins left="0.3" right="0.3" top="0.4" bottom="0.4" header="0.511811023622047" footer="0.511811023622047"/>
  <pageSetup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0"/>
  <sheetViews>
    <sheetView showGridLines="0" zoomScaleNormal="100" workbookViewId="0">
      <pane ySplit="4" topLeftCell="A5" activePane="bottomLeft" state="frozen"/>
      <selection pane="bottomLeft" sqref="A1:M1"/>
    </sheetView>
  </sheetViews>
  <sheetFormatPr defaultColWidth="8.7109375" defaultRowHeight="15" x14ac:dyDescent="0.25"/>
  <cols>
    <col min="1" max="1" width="4" customWidth="1"/>
    <col min="2" max="2" width="12" customWidth="1"/>
    <col min="3" max="3" width="40.140625" customWidth="1"/>
    <col min="4" max="6" width="13" customWidth="1"/>
    <col min="7" max="8" width="12" customWidth="1"/>
    <col min="9" max="9" width="13" customWidth="1"/>
    <col min="10" max="10" width="12" customWidth="1"/>
    <col min="11" max="11" width="13" customWidth="1"/>
    <col min="12" max="12" width="12" customWidth="1"/>
    <col min="13" max="13" width="13" customWidth="1"/>
  </cols>
  <sheetData>
    <row r="1" spans="1:13" ht="33.75" customHeight="1" x14ac:dyDescent="0.25">
      <c r="A1" s="8" t="s">
        <v>30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ht="19.5" customHeight="1" x14ac:dyDescent="0.25">
      <c r="A2" s="7" t="s">
        <v>31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ht="3.75" customHeigh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pans="1:13" ht="31.5" customHeight="1" x14ac:dyDescent="0.25">
      <c r="A4" s="13" t="s">
        <v>32</v>
      </c>
      <c r="B4" s="13" t="s">
        <v>33</v>
      </c>
      <c r="C4" s="13" t="s">
        <v>34</v>
      </c>
      <c r="D4" s="13" t="s">
        <v>35</v>
      </c>
      <c r="E4" s="13" t="s">
        <v>36</v>
      </c>
      <c r="F4" s="13" t="s">
        <v>37</v>
      </c>
      <c r="G4" s="13" t="s">
        <v>38</v>
      </c>
      <c r="H4" s="13" t="s">
        <v>39</v>
      </c>
      <c r="I4" s="13" t="s">
        <v>40</v>
      </c>
      <c r="J4" s="13" t="s">
        <v>41</v>
      </c>
      <c r="K4" s="13" t="s">
        <v>42</v>
      </c>
      <c r="L4" s="13" t="s">
        <v>43</v>
      </c>
      <c r="M4" s="13" t="s">
        <v>44</v>
      </c>
    </row>
    <row r="5" spans="1:13" x14ac:dyDescent="0.25">
      <c r="A5" s="14">
        <v>1</v>
      </c>
      <c r="B5" s="15">
        <v>46032</v>
      </c>
      <c r="C5" s="16" t="s">
        <v>45</v>
      </c>
      <c r="D5" s="17" t="s">
        <v>46</v>
      </c>
      <c r="E5" s="18">
        <v>612000</v>
      </c>
      <c r="F5" s="19">
        <v>2.5</v>
      </c>
      <c r="G5" s="20">
        <f t="shared" ref="G5:G29" si="0">ROUND(E5*F5/100,2)</f>
        <v>15300</v>
      </c>
      <c r="H5" s="19">
        <v>0</v>
      </c>
      <c r="I5" s="20">
        <f t="shared" ref="I5:I29" si="1">ROUND(G5*H5/100,2)</f>
        <v>0</v>
      </c>
      <c r="J5" s="19">
        <v>50</v>
      </c>
      <c r="K5" s="20">
        <f t="shared" ref="K5:K29" si="2">ROUND((G5-I5)*J5/100,2)</f>
        <v>7650</v>
      </c>
      <c r="L5" s="19">
        <v>0</v>
      </c>
      <c r="M5" s="20">
        <f t="shared" ref="M5:M29" si="3">ROUND((G5-I5-K5)*(1-L5/100),2)</f>
        <v>7650</v>
      </c>
    </row>
    <row r="6" spans="1:13" x14ac:dyDescent="0.25">
      <c r="A6" s="14">
        <v>2</v>
      </c>
      <c r="B6" s="15">
        <v>46038</v>
      </c>
      <c r="C6" s="16" t="s">
        <v>47</v>
      </c>
      <c r="D6" s="17" t="s">
        <v>48</v>
      </c>
      <c r="E6" s="18">
        <v>285000</v>
      </c>
      <c r="F6" s="19">
        <v>3</v>
      </c>
      <c r="G6" s="20">
        <f t="shared" si="0"/>
        <v>8550</v>
      </c>
      <c r="H6" s="19">
        <v>0</v>
      </c>
      <c r="I6" s="20">
        <f t="shared" si="1"/>
        <v>0</v>
      </c>
      <c r="J6" s="19">
        <v>20</v>
      </c>
      <c r="K6" s="20">
        <f t="shared" si="2"/>
        <v>1710</v>
      </c>
      <c r="L6" s="19">
        <v>0</v>
      </c>
      <c r="M6" s="20">
        <f t="shared" si="3"/>
        <v>6840</v>
      </c>
    </row>
    <row r="7" spans="1:13" x14ac:dyDescent="0.25">
      <c r="A7" s="14">
        <v>3</v>
      </c>
      <c r="B7" s="15">
        <v>46045</v>
      </c>
      <c r="C7" s="16" t="s">
        <v>49</v>
      </c>
      <c r="D7" s="17" t="s">
        <v>50</v>
      </c>
      <c r="E7" s="18">
        <v>320000</v>
      </c>
      <c r="F7" s="19">
        <v>2.5</v>
      </c>
      <c r="G7" s="20">
        <f t="shared" si="0"/>
        <v>8000</v>
      </c>
      <c r="H7" s="19">
        <v>0</v>
      </c>
      <c r="I7" s="20">
        <f t="shared" si="1"/>
        <v>0</v>
      </c>
      <c r="J7" s="19">
        <v>50</v>
      </c>
      <c r="K7" s="20">
        <f t="shared" si="2"/>
        <v>4000</v>
      </c>
      <c r="L7" s="19">
        <v>15</v>
      </c>
      <c r="M7" s="20">
        <f t="shared" si="3"/>
        <v>3400</v>
      </c>
    </row>
    <row r="8" spans="1:13" x14ac:dyDescent="0.25">
      <c r="A8" s="14">
        <v>4</v>
      </c>
      <c r="B8" s="15">
        <v>46048</v>
      </c>
      <c r="C8" s="16" t="s">
        <v>51</v>
      </c>
      <c r="D8" s="17" t="s">
        <v>48</v>
      </c>
      <c r="E8" s="18">
        <v>320000</v>
      </c>
      <c r="F8" s="19">
        <v>2.5</v>
      </c>
      <c r="G8" s="20">
        <f t="shared" si="0"/>
        <v>8000</v>
      </c>
      <c r="H8" s="19">
        <v>25</v>
      </c>
      <c r="I8" s="20">
        <f t="shared" si="1"/>
        <v>2000</v>
      </c>
      <c r="J8" s="19">
        <v>20</v>
      </c>
      <c r="K8" s="20">
        <f t="shared" si="2"/>
        <v>1200</v>
      </c>
      <c r="L8" s="19">
        <v>15</v>
      </c>
      <c r="M8" s="20">
        <f t="shared" si="3"/>
        <v>4080</v>
      </c>
    </row>
    <row r="9" spans="1:13" x14ac:dyDescent="0.25">
      <c r="A9" s="14">
        <v>5</v>
      </c>
      <c r="B9" s="15">
        <v>46058</v>
      </c>
      <c r="C9" s="16" t="s">
        <v>52</v>
      </c>
      <c r="D9" s="17" t="s">
        <v>50</v>
      </c>
      <c r="E9" s="18">
        <v>285000</v>
      </c>
      <c r="F9" s="19">
        <v>2.5</v>
      </c>
      <c r="G9" s="20">
        <f t="shared" si="0"/>
        <v>7125</v>
      </c>
      <c r="H9" s="19">
        <v>0</v>
      </c>
      <c r="I9" s="20">
        <f t="shared" si="1"/>
        <v>0</v>
      </c>
      <c r="J9" s="19">
        <v>50</v>
      </c>
      <c r="K9" s="20">
        <f t="shared" si="2"/>
        <v>3562.5</v>
      </c>
      <c r="L9" s="19">
        <v>0</v>
      </c>
      <c r="M9" s="20">
        <f t="shared" si="3"/>
        <v>3562.5</v>
      </c>
    </row>
    <row r="10" spans="1:13" x14ac:dyDescent="0.25">
      <c r="A10" s="14">
        <v>6</v>
      </c>
      <c r="B10" s="15">
        <v>46062</v>
      </c>
      <c r="C10" s="16" t="s">
        <v>53</v>
      </c>
      <c r="D10" s="17" t="s">
        <v>50</v>
      </c>
      <c r="E10" s="18">
        <v>410000</v>
      </c>
      <c r="F10" s="19">
        <v>3</v>
      </c>
      <c r="G10" s="20">
        <f t="shared" si="0"/>
        <v>12300</v>
      </c>
      <c r="H10" s="19">
        <v>0</v>
      </c>
      <c r="I10" s="20">
        <f t="shared" si="1"/>
        <v>0</v>
      </c>
      <c r="J10" s="19">
        <v>50</v>
      </c>
      <c r="K10" s="20">
        <f t="shared" si="2"/>
        <v>6150</v>
      </c>
      <c r="L10" s="19">
        <v>0</v>
      </c>
      <c r="M10" s="20">
        <f t="shared" si="3"/>
        <v>6150</v>
      </c>
    </row>
    <row r="11" spans="1:13" x14ac:dyDescent="0.25">
      <c r="A11" s="14">
        <v>7</v>
      </c>
      <c r="B11" s="15">
        <v>46070</v>
      </c>
      <c r="C11" s="16" t="s">
        <v>54</v>
      </c>
      <c r="D11" s="17" t="s">
        <v>46</v>
      </c>
      <c r="E11" s="18">
        <v>320000</v>
      </c>
      <c r="F11" s="19">
        <v>3</v>
      </c>
      <c r="G11" s="20">
        <f t="shared" si="0"/>
        <v>9600</v>
      </c>
      <c r="H11" s="19">
        <v>25</v>
      </c>
      <c r="I11" s="20">
        <f t="shared" si="1"/>
        <v>2400</v>
      </c>
      <c r="J11" s="19">
        <v>20</v>
      </c>
      <c r="K11" s="20">
        <f t="shared" si="2"/>
        <v>1440</v>
      </c>
      <c r="L11" s="19">
        <v>0</v>
      </c>
      <c r="M11" s="20">
        <f t="shared" si="3"/>
        <v>5760</v>
      </c>
    </row>
    <row r="12" spans="1:13" x14ac:dyDescent="0.25">
      <c r="A12" s="14">
        <v>8</v>
      </c>
      <c r="B12" s="15">
        <v>46072</v>
      </c>
      <c r="C12" s="16" t="s">
        <v>55</v>
      </c>
      <c r="D12" s="17" t="s">
        <v>48</v>
      </c>
      <c r="E12" s="18">
        <v>320000</v>
      </c>
      <c r="F12" s="19">
        <v>3</v>
      </c>
      <c r="G12" s="20">
        <f t="shared" si="0"/>
        <v>9600</v>
      </c>
      <c r="H12" s="19">
        <v>0</v>
      </c>
      <c r="I12" s="20">
        <f t="shared" si="1"/>
        <v>0</v>
      </c>
      <c r="J12" s="19">
        <v>50</v>
      </c>
      <c r="K12" s="20">
        <f t="shared" si="2"/>
        <v>4800</v>
      </c>
      <c r="L12" s="19">
        <v>0</v>
      </c>
      <c r="M12" s="20">
        <f t="shared" si="3"/>
        <v>4800</v>
      </c>
    </row>
    <row r="13" spans="1:13" x14ac:dyDescent="0.25">
      <c r="A13" s="14">
        <v>9</v>
      </c>
      <c r="B13" s="15">
        <v>46081</v>
      </c>
      <c r="C13" s="16" t="s">
        <v>56</v>
      </c>
      <c r="D13" s="17" t="s">
        <v>48</v>
      </c>
      <c r="E13" s="18">
        <v>612000</v>
      </c>
      <c r="F13" s="19">
        <v>3</v>
      </c>
      <c r="G13" s="20">
        <f t="shared" si="0"/>
        <v>18360</v>
      </c>
      <c r="H13" s="19">
        <v>10</v>
      </c>
      <c r="I13" s="20">
        <f t="shared" si="1"/>
        <v>1836</v>
      </c>
      <c r="J13" s="19">
        <v>50</v>
      </c>
      <c r="K13" s="20">
        <f t="shared" si="2"/>
        <v>8262</v>
      </c>
      <c r="L13" s="19">
        <v>15</v>
      </c>
      <c r="M13" s="20">
        <f t="shared" si="3"/>
        <v>7022.7</v>
      </c>
    </row>
    <row r="14" spans="1:13" x14ac:dyDescent="0.25">
      <c r="A14" s="14">
        <v>10</v>
      </c>
      <c r="B14" s="15">
        <v>46086</v>
      </c>
      <c r="C14" s="16" t="s">
        <v>57</v>
      </c>
      <c r="D14" s="17" t="s">
        <v>58</v>
      </c>
      <c r="E14" s="18">
        <v>365000</v>
      </c>
      <c r="F14" s="19">
        <v>2.5</v>
      </c>
      <c r="G14" s="20">
        <f t="shared" si="0"/>
        <v>9125</v>
      </c>
      <c r="H14" s="19">
        <v>0</v>
      </c>
      <c r="I14" s="20">
        <f t="shared" si="1"/>
        <v>0</v>
      </c>
      <c r="J14" s="19">
        <v>20</v>
      </c>
      <c r="K14" s="20">
        <f t="shared" si="2"/>
        <v>1825</v>
      </c>
      <c r="L14" s="19">
        <v>15</v>
      </c>
      <c r="M14" s="20">
        <f t="shared" si="3"/>
        <v>6205</v>
      </c>
    </row>
    <row r="15" spans="1:13" x14ac:dyDescent="0.25">
      <c r="A15" s="14">
        <v>11</v>
      </c>
      <c r="B15" s="15">
        <v>46092</v>
      </c>
      <c r="C15" s="16" t="s">
        <v>59</v>
      </c>
      <c r="D15" s="17" t="s">
        <v>48</v>
      </c>
      <c r="E15" s="18">
        <v>388000</v>
      </c>
      <c r="F15" s="19">
        <v>3</v>
      </c>
      <c r="G15" s="20">
        <f t="shared" si="0"/>
        <v>11640</v>
      </c>
      <c r="H15" s="19">
        <v>10</v>
      </c>
      <c r="I15" s="20">
        <f t="shared" si="1"/>
        <v>1164</v>
      </c>
      <c r="J15" s="19">
        <v>30</v>
      </c>
      <c r="K15" s="20">
        <f t="shared" si="2"/>
        <v>3142.8</v>
      </c>
      <c r="L15" s="19">
        <v>15</v>
      </c>
      <c r="M15" s="20">
        <f t="shared" si="3"/>
        <v>6233.22</v>
      </c>
    </row>
    <row r="16" spans="1:13" x14ac:dyDescent="0.25">
      <c r="A16" s="14">
        <v>12</v>
      </c>
      <c r="B16" s="15">
        <v>46096</v>
      </c>
      <c r="C16" s="16" t="s">
        <v>60</v>
      </c>
      <c r="D16" s="17" t="s">
        <v>61</v>
      </c>
      <c r="E16" s="18">
        <v>455000</v>
      </c>
      <c r="F16" s="19">
        <v>3</v>
      </c>
      <c r="G16" s="20">
        <f t="shared" si="0"/>
        <v>13650</v>
      </c>
      <c r="H16" s="19">
        <v>0</v>
      </c>
      <c r="I16" s="20">
        <f t="shared" si="1"/>
        <v>0</v>
      </c>
      <c r="J16" s="19">
        <v>30</v>
      </c>
      <c r="K16" s="20">
        <f t="shared" si="2"/>
        <v>4095</v>
      </c>
      <c r="L16" s="19">
        <v>0</v>
      </c>
      <c r="M16" s="20">
        <f t="shared" si="3"/>
        <v>9555</v>
      </c>
    </row>
    <row r="17" spans="1:13" x14ac:dyDescent="0.25">
      <c r="A17" s="14">
        <v>13</v>
      </c>
      <c r="B17" s="15">
        <v>46105</v>
      </c>
      <c r="C17" s="16" t="s">
        <v>62</v>
      </c>
      <c r="D17" s="17" t="s">
        <v>50</v>
      </c>
      <c r="E17" s="18">
        <v>285000</v>
      </c>
      <c r="F17" s="19">
        <v>2.5</v>
      </c>
      <c r="G17" s="20">
        <f t="shared" si="0"/>
        <v>7125</v>
      </c>
      <c r="H17" s="19">
        <v>25</v>
      </c>
      <c r="I17" s="20">
        <f t="shared" si="1"/>
        <v>1781.25</v>
      </c>
      <c r="J17" s="19">
        <v>50</v>
      </c>
      <c r="K17" s="20">
        <f t="shared" si="2"/>
        <v>2671.88</v>
      </c>
      <c r="L17" s="19">
        <v>0</v>
      </c>
      <c r="M17" s="20">
        <f t="shared" si="3"/>
        <v>2671.87</v>
      </c>
    </row>
    <row r="18" spans="1:13" x14ac:dyDescent="0.25">
      <c r="A18" s="14">
        <v>14</v>
      </c>
      <c r="B18" s="15">
        <v>46110</v>
      </c>
      <c r="C18" s="16" t="s">
        <v>63</v>
      </c>
      <c r="D18" s="17" t="s">
        <v>58</v>
      </c>
      <c r="E18" s="18">
        <v>720000</v>
      </c>
      <c r="F18" s="19">
        <v>3</v>
      </c>
      <c r="G18" s="20">
        <f t="shared" si="0"/>
        <v>21600</v>
      </c>
      <c r="H18" s="19">
        <v>25</v>
      </c>
      <c r="I18" s="20">
        <f t="shared" si="1"/>
        <v>5400</v>
      </c>
      <c r="J18" s="19">
        <v>30</v>
      </c>
      <c r="K18" s="20">
        <f t="shared" si="2"/>
        <v>4860</v>
      </c>
      <c r="L18" s="19">
        <v>0</v>
      </c>
      <c r="M18" s="20">
        <f t="shared" si="3"/>
        <v>11340</v>
      </c>
    </row>
    <row r="19" spans="1:13" x14ac:dyDescent="0.25">
      <c r="A19" s="14">
        <v>15</v>
      </c>
      <c r="B19" s="15">
        <v>46114</v>
      </c>
      <c r="C19" s="16" t="s">
        <v>64</v>
      </c>
      <c r="D19" s="17" t="s">
        <v>58</v>
      </c>
      <c r="E19" s="18">
        <v>388000</v>
      </c>
      <c r="F19" s="19">
        <v>2.5</v>
      </c>
      <c r="G19" s="20">
        <f t="shared" si="0"/>
        <v>9700</v>
      </c>
      <c r="H19" s="19">
        <v>0</v>
      </c>
      <c r="I19" s="20">
        <f t="shared" si="1"/>
        <v>0</v>
      </c>
      <c r="J19" s="19">
        <v>30</v>
      </c>
      <c r="K19" s="20">
        <f t="shared" si="2"/>
        <v>2910</v>
      </c>
      <c r="L19" s="19">
        <v>15</v>
      </c>
      <c r="M19" s="20">
        <f t="shared" si="3"/>
        <v>5771.5</v>
      </c>
    </row>
    <row r="20" spans="1:13" x14ac:dyDescent="0.25">
      <c r="A20" s="14">
        <v>16</v>
      </c>
      <c r="B20" s="15">
        <v>46123</v>
      </c>
      <c r="C20" s="16" t="s">
        <v>65</v>
      </c>
      <c r="D20" s="17" t="s">
        <v>58</v>
      </c>
      <c r="E20" s="18">
        <v>612000</v>
      </c>
      <c r="F20" s="19">
        <v>3</v>
      </c>
      <c r="G20" s="20">
        <f t="shared" si="0"/>
        <v>18360</v>
      </c>
      <c r="H20" s="19">
        <v>0</v>
      </c>
      <c r="I20" s="20">
        <f t="shared" si="1"/>
        <v>0</v>
      </c>
      <c r="J20" s="19">
        <v>30</v>
      </c>
      <c r="K20" s="20">
        <f t="shared" si="2"/>
        <v>5508</v>
      </c>
      <c r="L20" s="19">
        <v>0</v>
      </c>
      <c r="M20" s="20">
        <f t="shared" si="3"/>
        <v>12852</v>
      </c>
    </row>
    <row r="21" spans="1:13" x14ac:dyDescent="0.25">
      <c r="A21" s="14">
        <v>17</v>
      </c>
      <c r="B21" s="15">
        <v>46127</v>
      </c>
      <c r="C21" s="16" t="s">
        <v>66</v>
      </c>
      <c r="D21" s="17" t="s">
        <v>48</v>
      </c>
      <c r="E21" s="18">
        <v>320000</v>
      </c>
      <c r="F21" s="19">
        <v>3</v>
      </c>
      <c r="G21" s="20">
        <f t="shared" si="0"/>
        <v>9600</v>
      </c>
      <c r="H21" s="19">
        <v>0</v>
      </c>
      <c r="I21" s="20">
        <f t="shared" si="1"/>
        <v>0</v>
      </c>
      <c r="J21" s="19">
        <v>20</v>
      </c>
      <c r="K21" s="20">
        <f t="shared" si="2"/>
        <v>1920</v>
      </c>
      <c r="L21" s="19">
        <v>0</v>
      </c>
      <c r="M21" s="20">
        <f t="shared" si="3"/>
        <v>7680</v>
      </c>
    </row>
    <row r="22" spans="1:13" x14ac:dyDescent="0.25">
      <c r="A22" s="14">
        <v>18</v>
      </c>
      <c r="B22" s="15">
        <v>46133</v>
      </c>
      <c r="C22" s="16" t="s">
        <v>67</v>
      </c>
      <c r="D22" s="17" t="s">
        <v>46</v>
      </c>
      <c r="E22" s="18">
        <v>612000</v>
      </c>
      <c r="F22" s="19">
        <v>3</v>
      </c>
      <c r="G22" s="20">
        <f t="shared" si="0"/>
        <v>18360</v>
      </c>
      <c r="H22" s="19">
        <v>10</v>
      </c>
      <c r="I22" s="20">
        <f t="shared" si="1"/>
        <v>1836</v>
      </c>
      <c r="J22" s="19">
        <v>20</v>
      </c>
      <c r="K22" s="20">
        <f t="shared" si="2"/>
        <v>3304.8</v>
      </c>
      <c r="L22" s="19">
        <v>0</v>
      </c>
      <c r="M22" s="20">
        <f t="shared" si="3"/>
        <v>13219.2</v>
      </c>
    </row>
    <row r="23" spans="1:13" x14ac:dyDescent="0.25">
      <c r="A23" s="14">
        <v>19</v>
      </c>
      <c r="B23" s="15">
        <v>46141</v>
      </c>
      <c r="C23" s="16" t="s">
        <v>68</v>
      </c>
      <c r="D23" s="17" t="s">
        <v>50</v>
      </c>
      <c r="E23" s="18">
        <v>455000</v>
      </c>
      <c r="F23" s="19">
        <v>3</v>
      </c>
      <c r="G23" s="20">
        <f t="shared" si="0"/>
        <v>13650</v>
      </c>
      <c r="H23" s="19">
        <v>0</v>
      </c>
      <c r="I23" s="20">
        <f t="shared" si="1"/>
        <v>0</v>
      </c>
      <c r="J23" s="19">
        <v>30</v>
      </c>
      <c r="K23" s="20">
        <f t="shared" si="2"/>
        <v>4095</v>
      </c>
      <c r="L23" s="19">
        <v>15</v>
      </c>
      <c r="M23" s="20">
        <f t="shared" si="3"/>
        <v>8121.75</v>
      </c>
    </row>
    <row r="24" spans="1:13" x14ac:dyDescent="0.25">
      <c r="A24" s="14">
        <v>20</v>
      </c>
      <c r="B24" s="15">
        <v>46146</v>
      </c>
      <c r="C24" s="16" t="s">
        <v>69</v>
      </c>
      <c r="D24" s="17" t="s">
        <v>50</v>
      </c>
      <c r="E24" s="18">
        <v>545000</v>
      </c>
      <c r="F24" s="19">
        <v>3</v>
      </c>
      <c r="G24" s="20">
        <f t="shared" si="0"/>
        <v>16350</v>
      </c>
      <c r="H24" s="19">
        <v>0</v>
      </c>
      <c r="I24" s="20">
        <f t="shared" si="1"/>
        <v>0</v>
      </c>
      <c r="J24" s="19">
        <v>20</v>
      </c>
      <c r="K24" s="20">
        <f t="shared" si="2"/>
        <v>3270</v>
      </c>
      <c r="L24" s="19">
        <v>0</v>
      </c>
      <c r="M24" s="20">
        <f t="shared" si="3"/>
        <v>13080</v>
      </c>
    </row>
    <row r="25" spans="1:13" x14ac:dyDescent="0.25">
      <c r="A25" s="14">
        <v>21</v>
      </c>
      <c r="B25" s="15">
        <v>46151</v>
      </c>
      <c r="C25" s="16" t="s">
        <v>70</v>
      </c>
      <c r="D25" s="17" t="s">
        <v>46</v>
      </c>
      <c r="E25" s="18">
        <v>365000</v>
      </c>
      <c r="F25" s="19">
        <v>2.5</v>
      </c>
      <c r="G25" s="20">
        <f t="shared" si="0"/>
        <v>9125</v>
      </c>
      <c r="H25" s="19">
        <v>0</v>
      </c>
      <c r="I25" s="20">
        <f t="shared" si="1"/>
        <v>0</v>
      </c>
      <c r="J25" s="19">
        <v>30</v>
      </c>
      <c r="K25" s="20">
        <f t="shared" si="2"/>
        <v>2737.5</v>
      </c>
      <c r="L25" s="19">
        <v>15</v>
      </c>
      <c r="M25" s="20">
        <f t="shared" si="3"/>
        <v>5429.38</v>
      </c>
    </row>
    <row r="26" spans="1:13" x14ac:dyDescent="0.25">
      <c r="A26" s="14">
        <v>22</v>
      </c>
      <c r="B26" s="15">
        <v>46157</v>
      </c>
      <c r="C26" s="16" t="s">
        <v>71</v>
      </c>
      <c r="D26" s="17" t="s">
        <v>58</v>
      </c>
      <c r="E26" s="18">
        <v>499000</v>
      </c>
      <c r="F26" s="19">
        <v>2.5</v>
      </c>
      <c r="G26" s="20">
        <f t="shared" si="0"/>
        <v>12475</v>
      </c>
      <c r="H26" s="19">
        <v>0</v>
      </c>
      <c r="I26" s="20">
        <f t="shared" si="1"/>
        <v>0</v>
      </c>
      <c r="J26" s="19">
        <v>30</v>
      </c>
      <c r="K26" s="20">
        <f t="shared" si="2"/>
        <v>3742.5</v>
      </c>
      <c r="L26" s="19">
        <v>15</v>
      </c>
      <c r="M26" s="20">
        <f t="shared" si="3"/>
        <v>7422.63</v>
      </c>
    </row>
    <row r="27" spans="1:13" x14ac:dyDescent="0.25">
      <c r="A27" s="14">
        <v>23</v>
      </c>
      <c r="B27" s="15">
        <v>46164</v>
      </c>
      <c r="C27" s="16" t="s">
        <v>72</v>
      </c>
      <c r="D27" s="17" t="s">
        <v>48</v>
      </c>
      <c r="E27" s="18">
        <v>720000</v>
      </c>
      <c r="F27" s="19">
        <v>3</v>
      </c>
      <c r="G27" s="20">
        <f t="shared" si="0"/>
        <v>21600</v>
      </c>
      <c r="H27" s="19">
        <v>0</v>
      </c>
      <c r="I27" s="20">
        <f t="shared" si="1"/>
        <v>0</v>
      </c>
      <c r="J27" s="19">
        <v>50</v>
      </c>
      <c r="K27" s="20">
        <f t="shared" si="2"/>
        <v>10800</v>
      </c>
      <c r="L27" s="19">
        <v>15</v>
      </c>
      <c r="M27" s="20">
        <f t="shared" si="3"/>
        <v>9180</v>
      </c>
    </row>
    <row r="28" spans="1:13" x14ac:dyDescent="0.25">
      <c r="A28" s="14">
        <v>24</v>
      </c>
      <c r="B28" s="15">
        <v>46168</v>
      </c>
      <c r="C28" s="16" t="s">
        <v>73</v>
      </c>
      <c r="D28" s="17" t="s">
        <v>50</v>
      </c>
      <c r="E28" s="18">
        <v>455000</v>
      </c>
      <c r="F28" s="19">
        <v>3</v>
      </c>
      <c r="G28" s="20">
        <f t="shared" si="0"/>
        <v>13650</v>
      </c>
      <c r="H28" s="19">
        <v>10</v>
      </c>
      <c r="I28" s="20">
        <f t="shared" si="1"/>
        <v>1365</v>
      </c>
      <c r="J28" s="19">
        <v>30</v>
      </c>
      <c r="K28" s="20">
        <f t="shared" si="2"/>
        <v>3685.5</v>
      </c>
      <c r="L28" s="19">
        <v>15</v>
      </c>
      <c r="M28" s="20">
        <f t="shared" si="3"/>
        <v>7309.58</v>
      </c>
    </row>
    <row r="29" spans="1:13" x14ac:dyDescent="0.25">
      <c r="A29" s="14">
        <v>25</v>
      </c>
      <c r="B29" s="15">
        <v>46174</v>
      </c>
      <c r="C29" s="16" t="s">
        <v>74</v>
      </c>
      <c r="D29" s="17" t="s">
        <v>50</v>
      </c>
      <c r="E29" s="18">
        <v>612000</v>
      </c>
      <c r="F29" s="19">
        <v>2.5</v>
      </c>
      <c r="G29" s="20">
        <f t="shared" si="0"/>
        <v>15300</v>
      </c>
      <c r="H29" s="19">
        <v>0</v>
      </c>
      <c r="I29" s="20">
        <f t="shared" si="1"/>
        <v>0</v>
      </c>
      <c r="J29" s="19">
        <v>20</v>
      </c>
      <c r="K29" s="20">
        <f t="shared" si="2"/>
        <v>3060</v>
      </c>
      <c r="L29" s="19">
        <v>0</v>
      </c>
      <c r="M29" s="20">
        <f t="shared" si="3"/>
        <v>12240</v>
      </c>
    </row>
    <row r="30" spans="1:13" x14ac:dyDescent="0.25">
      <c r="A30" s="14"/>
      <c r="B30" s="15"/>
      <c r="C30" s="14"/>
      <c r="D30" s="14"/>
      <c r="E30" s="20"/>
      <c r="F30" s="21"/>
      <c r="G30" s="20" t="str">
        <f t="shared" ref="G30:G61" si="4">IF(OR($E30="",$F30=""),"",ROUND(E30*F30/100,2))</f>
        <v/>
      </c>
      <c r="H30" s="21"/>
      <c r="I30" s="20" t="str">
        <f t="shared" ref="I30:I61" si="5">IF(OR($G30="",$H30=""),"",ROUND(G30*H30/100,2))</f>
        <v/>
      </c>
      <c r="J30" s="21"/>
      <c r="K30" s="20" t="str">
        <f t="shared" ref="K30:K61" si="6">IF(OR($G30="",$I30="",$J30=""),"",ROUND((G30-I30)*J30/100,2))</f>
        <v/>
      </c>
      <c r="L30" s="21"/>
      <c r="M30" s="20" t="str">
        <f t="shared" ref="M30:M61" si="7">IF(OR($G30="",$I30="",$K30="",$L30=""),"",ROUND((G30-I30-K30)*(1-L30/100),2))</f>
        <v/>
      </c>
    </row>
    <row r="31" spans="1:13" x14ac:dyDescent="0.25">
      <c r="A31" s="14"/>
      <c r="B31" s="15"/>
      <c r="C31" s="14"/>
      <c r="D31" s="14"/>
      <c r="E31" s="20"/>
      <c r="F31" s="21"/>
      <c r="G31" s="20" t="str">
        <f t="shared" si="4"/>
        <v/>
      </c>
      <c r="H31" s="21"/>
      <c r="I31" s="20" t="str">
        <f t="shared" si="5"/>
        <v/>
      </c>
      <c r="J31" s="21"/>
      <c r="K31" s="20" t="str">
        <f t="shared" si="6"/>
        <v/>
      </c>
      <c r="L31" s="21"/>
      <c r="M31" s="20" t="str">
        <f t="shared" si="7"/>
        <v/>
      </c>
    </row>
    <row r="32" spans="1:13" x14ac:dyDescent="0.25">
      <c r="A32" s="14"/>
      <c r="B32" s="15"/>
      <c r="C32" s="14"/>
      <c r="D32" s="14"/>
      <c r="E32" s="20"/>
      <c r="F32" s="21"/>
      <c r="G32" s="20" t="str">
        <f t="shared" si="4"/>
        <v/>
      </c>
      <c r="H32" s="21"/>
      <c r="I32" s="20" t="str">
        <f t="shared" si="5"/>
        <v/>
      </c>
      <c r="J32" s="21"/>
      <c r="K32" s="20" t="str">
        <f t="shared" si="6"/>
        <v/>
      </c>
      <c r="L32" s="21"/>
      <c r="M32" s="20" t="str">
        <f t="shared" si="7"/>
        <v/>
      </c>
    </row>
    <row r="33" spans="1:13" x14ac:dyDescent="0.25">
      <c r="A33" s="14"/>
      <c r="B33" s="15"/>
      <c r="C33" s="14"/>
      <c r="D33" s="14"/>
      <c r="E33" s="20"/>
      <c r="F33" s="21"/>
      <c r="G33" s="20" t="str">
        <f t="shared" si="4"/>
        <v/>
      </c>
      <c r="H33" s="21"/>
      <c r="I33" s="20" t="str">
        <f t="shared" si="5"/>
        <v/>
      </c>
      <c r="J33" s="21"/>
      <c r="K33" s="20" t="str">
        <f t="shared" si="6"/>
        <v/>
      </c>
      <c r="L33" s="21"/>
      <c r="M33" s="20" t="str">
        <f t="shared" si="7"/>
        <v/>
      </c>
    </row>
    <row r="34" spans="1:13" x14ac:dyDescent="0.25">
      <c r="A34" s="14"/>
      <c r="B34" s="15"/>
      <c r="C34" s="14"/>
      <c r="D34" s="14"/>
      <c r="E34" s="20"/>
      <c r="F34" s="21"/>
      <c r="G34" s="20" t="str">
        <f t="shared" si="4"/>
        <v/>
      </c>
      <c r="H34" s="21"/>
      <c r="I34" s="20" t="str">
        <f t="shared" si="5"/>
        <v/>
      </c>
      <c r="J34" s="21"/>
      <c r="K34" s="20" t="str">
        <f t="shared" si="6"/>
        <v/>
      </c>
      <c r="L34" s="21"/>
      <c r="M34" s="20" t="str">
        <f t="shared" si="7"/>
        <v/>
      </c>
    </row>
    <row r="35" spans="1:13" x14ac:dyDescent="0.25">
      <c r="A35" s="14"/>
      <c r="B35" s="15"/>
      <c r="C35" s="14"/>
      <c r="D35" s="14"/>
      <c r="E35" s="20"/>
      <c r="F35" s="21"/>
      <c r="G35" s="20" t="str">
        <f t="shared" si="4"/>
        <v/>
      </c>
      <c r="H35" s="21"/>
      <c r="I35" s="20" t="str">
        <f t="shared" si="5"/>
        <v/>
      </c>
      <c r="J35" s="21"/>
      <c r="K35" s="20" t="str">
        <f t="shared" si="6"/>
        <v/>
      </c>
      <c r="L35" s="21"/>
      <c r="M35" s="20" t="str">
        <f t="shared" si="7"/>
        <v/>
      </c>
    </row>
    <row r="36" spans="1:13" x14ac:dyDescent="0.25">
      <c r="A36" s="14"/>
      <c r="B36" s="15"/>
      <c r="C36" s="14"/>
      <c r="D36" s="14"/>
      <c r="E36" s="20"/>
      <c r="F36" s="21"/>
      <c r="G36" s="20" t="str">
        <f t="shared" si="4"/>
        <v/>
      </c>
      <c r="H36" s="21"/>
      <c r="I36" s="20" t="str">
        <f t="shared" si="5"/>
        <v/>
      </c>
      <c r="J36" s="21"/>
      <c r="K36" s="20" t="str">
        <f t="shared" si="6"/>
        <v/>
      </c>
      <c r="L36" s="21"/>
      <c r="M36" s="20" t="str">
        <f t="shared" si="7"/>
        <v/>
      </c>
    </row>
    <row r="37" spans="1:13" x14ac:dyDescent="0.25">
      <c r="A37" s="14"/>
      <c r="B37" s="15"/>
      <c r="C37" s="14"/>
      <c r="D37" s="14"/>
      <c r="E37" s="20"/>
      <c r="F37" s="21"/>
      <c r="G37" s="20" t="str">
        <f t="shared" si="4"/>
        <v/>
      </c>
      <c r="H37" s="21"/>
      <c r="I37" s="20" t="str">
        <f t="shared" si="5"/>
        <v/>
      </c>
      <c r="J37" s="21"/>
      <c r="K37" s="20" t="str">
        <f t="shared" si="6"/>
        <v/>
      </c>
      <c r="L37" s="21"/>
      <c r="M37" s="20" t="str">
        <f t="shared" si="7"/>
        <v/>
      </c>
    </row>
    <row r="38" spans="1:13" x14ac:dyDescent="0.25">
      <c r="A38" s="14"/>
      <c r="B38" s="15"/>
      <c r="C38" s="14"/>
      <c r="D38" s="14"/>
      <c r="E38" s="20"/>
      <c r="F38" s="21"/>
      <c r="G38" s="20" t="str">
        <f t="shared" si="4"/>
        <v/>
      </c>
      <c r="H38" s="21"/>
      <c r="I38" s="20" t="str">
        <f t="shared" si="5"/>
        <v/>
      </c>
      <c r="J38" s="21"/>
      <c r="K38" s="20" t="str">
        <f t="shared" si="6"/>
        <v/>
      </c>
      <c r="L38" s="21"/>
      <c r="M38" s="20" t="str">
        <f t="shared" si="7"/>
        <v/>
      </c>
    </row>
    <row r="39" spans="1:13" x14ac:dyDescent="0.25">
      <c r="A39" s="14"/>
      <c r="B39" s="15"/>
      <c r="C39" s="14"/>
      <c r="D39" s="14"/>
      <c r="E39" s="20"/>
      <c r="F39" s="21"/>
      <c r="G39" s="20" t="str">
        <f t="shared" si="4"/>
        <v/>
      </c>
      <c r="H39" s="21"/>
      <c r="I39" s="20" t="str">
        <f t="shared" si="5"/>
        <v/>
      </c>
      <c r="J39" s="21"/>
      <c r="K39" s="20" t="str">
        <f t="shared" si="6"/>
        <v/>
      </c>
      <c r="L39" s="21"/>
      <c r="M39" s="20" t="str">
        <f t="shared" si="7"/>
        <v/>
      </c>
    </row>
    <row r="40" spans="1:13" x14ac:dyDescent="0.25">
      <c r="A40" s="14"/>
      <c r="B40" s="15"/>
      <c r="C40" s="14"/>
      <c r="D40" s="14"/>
      <c r="E40" s="20"/>
      <c r="F40" s="21"/>
      <c r="G40" s="20" t="str">
        <f t="shared" si="4"/>
        <v/>
      </c>
      <c r="H40" s="21"/>
      <c r="I40" s="20" t="str">
        <f t="shared" si="5"/>
        <v/>
      </c>
      <c r="J40" s="21"/>
      <c r="K40" s="20" t="str">
        <f t="shared" si="6"/>
        <v/>
      </c>
      <c r="L40" s="21"/>
      <c r="M40" s="20" t="str">
        <f t="shared" si="7"/>
        <v/>
      </c>
    </row>
    <row r="41" spans="1:13" x14ac:dyDescent="0.25">
      <c r="A41" s="14"/>
      <c r="B41" s="15"/>
      <c r="C41" s="14"/>
      <c r="D41" s="14"/>
      <c r="E41" s="20"/>
      <c r="F41" s="21"/>
      <c r="G41" s="20" t="str">
        <f t="shared" si="4"/>
        <v/>
      </c>
      <c r="H41" s="21"/>
      <c r="I41" s="20" t="str">
        <f t="shared" si="5"/>
        <v/>
      </c>
      <c r="J41" s="21"/>
      <c r="K41" s="20" t="str">
        <f t="shared" si="6"/>
        <v/>
      </c>
      <c r="L41" s="21"/>
      <c r="M41" s="20" t="str">
        <f t="shared" si="7"/>
        <v/>
      </c>
    </row>
    <row r="42" spans="1:13" x14ac:dyDescent="0.25">
      <c r="A42" s="14"/>
      <c r="B42" s="15"/>
      <c r="C42" s="14"/>
      <c r="D42" s="14"/>
      <c r="E42" s="20"/>
      <c r="F42" s="21"/>
      <c r="G42" s="20" t="str">
        <f t="shared" si="4"/>
        <v/>
      </c>
      <c r="H42" s="21"/>
      <c r="I42" s="20" t="str">
        <f t="shared" si="5"/>
        <v/>
      </c>
      <c r="J42" s="21"/>
      <c r="K42" s="20" t="str">
        <f t="shared" si="6"/>
        <v/>
      </c>
      <c r="L42" s="21"/>
      <c r="M42" s="20" t="str">
        <f t="shared" si="7"/>
        <v/>
      </c>
    </row>
    <row r="43" spans="1:13" x14ac:dyDescent="0.25">
      <c r="A43" s="14"/>
      <c r="B43" s="15"/>
      <c r="C43" s="14"/>
      <c r="D43" s="14"/>
      <c r="E43" s="20"/>
      <c r="F43" s="21"/>
      <c r="G43" s="20" t="str">
        <f t="shared" si="4"/>
        <v/>
      </c>
      <c r="H43" s="21"/>
      <c r="I43" s="20" t="str">
        <f t="shared" si="5"/>
        <v/>
      </c>
      <c r="J43" s="21"/>
      <c r="K43" s="20" t="str">
        <f t="shared" si="6"/>
        <v/>
      </c>
      <c r="L43" s="21"/>
      <c r="M43" s="20" t="str">
        <f t="shared" si="7"/>
        <v/>
      </c>
    </row>
    <row r="44" spans="1:13" x14ac:dyDescent="0.25">
      <c r="A44" s="14"/>
      <c r="B44" s="15"/>
      <c r="C44" s="14"/>
      <c r="D44" s="14"/>
      <c r="E44" s="20"/>
      <c r="F44" s="21"/>
      <c r="G44" s="20" t="str">
        <f t="shared" si="4"/>
        <v/>
      </c>
      <c r="H44" s="21"/>
      <c r="I44" s="20" t="str">
        <f t="shared" si="5"/>
        <v/>
      </c>
      <c r="J44" s="21"/>
      <c r="K44" s="20" t="str">
        <f t="shared" si="6"/>
        <v/>
      </c>
      <c r="L44" s="21"/>
      <c r="M44" s="20" t="str">
        <f t="shared" si="7"/>
        <v/>
      </c>
    </row>
    <row r="45" spans="1:13" x14ac:dyDescent="0.25">
      <c r="A45" s="14"/>
      <c r="B45" s="15"/>
      <c r="C45" s="14"/>
      <c r="D45" s="14"/>
      <c r="E45" s="20"/>
      <c r="F45" s="21"/>
      <c r="G45" s="20" t="str">
        <f t="shared" si="4"/>
        <v/>
      </c>
      <c r="H45" s="21"/>
      <c r="I45" s="20" t="str">
        <f t="shared" si="5"/>
        <v/>
      </c>
      <c r="J45" s="21"/>
      <c r="K45" s="20" t="str">
        <f t="shared" si="6"/>
        <v/>
      </c>
      <c r="L45" s="21"/>
      <c r="M45" s="20" t="str">
        <f t="shared" si="7"/>
        <v/>
      </c>
    </row>
    <row r="46" spans="1:13" x14ac:dyDescent="0.25">
      <c r="A46" s="14"/>
      <c r="B46" s="15"/>
      <c r="C46" s="14"/>
      <c r="D46" s="14"/>
      <c r="E46" s="20"/>
      <c r="F46" s="21"/>
      <c r="G46" s="20" t="str">
        <f t="shared" si="4"/>
        <v/>
      </c>
      <c r="H46" s="21"/>
      <c r="I46" s="20" t="str">
        <f t="shared" si="5"/>
        <v/>
      </c>
      <c r="J46" s="21"/>
      <c r="K46" s="20" t="str">
        <f t="shared" si="6"/>
        <v/>
      </c>
      <c r="L46" s="21"/>
      <c r="M46" s="20" t="str">
        <f t="shared" si="7"/>
        <v/>
      </c>
    </row>
    <row r="47" spans="1:13" x14ac:dyDescent="0.25">
      <c r="A47" s="14"/>
      <c r="B47" s="15"/>
      <c r="C47" s="14"/>
      <c r="D47" s="14"/>
      <c r="E47" s="20"/>
      <c r="F47" s="21"/>
      <c r="G47" s="20" t="str">
        <f t="shared" si="4"/>
        <v/>
      </c>
      <c r="H47" s="21"/>
      <c r="I47" s="20" t="str">
        <f t="shared" si="5"/>
        <v/>
      </c>
      <c r="J47" s="21"/>
      <c r="K47" s="20" t="str">
        <f t="shared" si="6"/>
        <v/>
      </c>
      <c r="L47" s="21"/>
      <c r="M47" s="20" t="str">
        <f t="shared" si="7"/>
        <v/>
      </c>
    </row>
    <row r="48" spans="1:13" x14ac:dyDescent="0.25">
      <c r="A48" s="14"/>
      <c r="B48" s="15"/>
      <c r="C48" s="14"/>
      <c r="D48" s="14"/>
      <c r="E48" s="20"/>
      <c r="F48" s="21"/>
      <c r="G48" s="20" t="str">
        <f t="shared" si="4"/>
        <v/>
      </c>
      <c r="H48" s="21"/>
      <c r="I48" s="20" t="str">
        <f t="shared" si="5"/>
        <v/>
      </c>
      <c r="J48" s="21"/>
      <c r="K48" s="20" t="str">
        <f t="shared" si="6"/>
        <v/>
      </c>
      <c r="L48" s="21"/>
      <c r="M48" s="20" t="str">
        <f t="shared" si="7"/>
        <v/>
      </c>
    </row>
    <row r="49" spans="1:13" x14ac:dyDescent="0.25">
      <c r="A49" s="14"/>
      <c r="B49" s="15"/>
      <c r="C49" s="14"/>
      <c r="D49" s="14"/>
      <c r="E49" s="20"/>
      <c r="F49" s="21"/>
      <c r="G49" s="20" t="str">
        <f t="shared" si="4"/>
        <v/>
      </c>
      <c r="H49" s="21"/>
      <c r="I49" s="20" t="str">
        <f t="shared" si="5"/>
        <v/>
      </c>
      <c r="J49" s="21"/>
      <c r="K49" s="20" t="str">
        <f t="shared" si="6"/>
        <v/>
      </c>
      <c r="L49" s="21"/>
      <c r="M49" s="20" t="str">
        <f t="shared" si="7"/>
        <v/>
      </c>
    </row>
    <row r="50" spans="1:13" x14ac:dyDescent="0.25">
      <c r="A50" s="14"/>
      <c r="B50" s="15"/>
      <c r="C50" s="14"/>
      <c r="D50" s="14"/>
      <c r="E50" s="20"/>
      <c r="F50" s="21"/>
      <c r="G50" s="20" t="str">
        <f t="shared" si="4"/>
        <v/>
      </c>
      <c r="H50" s="21"/>
      <c r="I50" s="20" t="str">
        <f t="shared" si="5"/>
        <v/>
      </c>
      <c r="J50" s="21"/>
      <c r="K50" s="20" t="str">
        <f t="shared" si="6"/>
        <v/>
      </c>
      <c r="L50" s="21"/>
      <c r="M50" s="20" t="str">
        <f t="shared" si="7"/>
        <v/>
      </c>
    </row>
    <row r="51" spans="1:13" x14ac:dyDescent="0.25">
      <c r="A51" s="14"/>
      <c r="B51" s="15"/>
      <c r="C51" s="14"/>
      <c r="D51" s="14"/>
      <c r="E51" s="20"/>
      <c r="F51" s="21"/>
      <c r="G51" s="20" t="str">
        <f t="shared" si="4"/>
        <v/>
      </c>
      <c r="H51" s="21"/>
      <c r="I51" s="20" t="str">
        <f t="shared" si="5"/>
        <v/>
      </c>
      <c r="J51" s="21"/>
      <c r="K51" s="20" t="str">
        <f t="shared" si="6"/>
        <v/>
      </c>
      <c r="L51" s="21"/>
      <c r="M51" s="20" t="str">
        <f t="shared" si="7"/>
        <v/>
      </c>
    </row>
    <row r="52" spans="1:13" x14ac:dyDescent="0.25">
      <c r="A52" s="14"/>
      <c r="B52" s="15"/>
      <c r="C52" s="14"/>
      <c r="D52" s="14"/>
      <c r="E52" s="20"/>
      <c r="F52" s="21"/>
      <c r="G52" s="20" t="str">
        <f t="shared" si="4"/>
        <v/>
      </c>
      <c r="H52" s="21"/>
      <c r="I52" s="20" t="str">
        <f t="shared" si="5"/>
        <v/>
      </c>
      <c r="J52" s="21"/>
      <c r="K52" s="20" t="str">
        <f t="shared" si="6"/>
        <v/>
      </c>
      <c r="L52" s="21"/>
      <c r="M52" s="20" t="str">
        <f t="shared" si="7"/>
        <v/>
      </c>
    </row>
    <row r="53" spans="1:13" x14ac:dyDescent="0.25">
      <c r="A53" s="14"/>
      <c r="B53" s="15"/>
      <c r="C53" s="14"/>
      <c r="D53" s="14"/>
      <c r="E53" s="20"/>
      <c r="F53" s="21"/>
      <c r="G53" s="20" t="str">
        <f t="shared" si="4"/>
        <v/>
      </c>
      <c r="H53" s="21"/>
      <c r="I53" s="20" t="str">
        <f t="shared" si="5"/>
        <v/>
      </c>
      <c r="J53" s="21"/>
      <c r="K53" s="20" t="str">
        <f t="shared" si="6"/>
        <v/>
      </c>
      <c r="L53" s="21"/>
      <c r="M53" s="20" t="str">
        <f t="shared" si="7"/>
        <v/>
      </c>
    </row>
    <row r="54" spans="1:13" x14ac:dyDescent="0.25">
      <c r="A54" s="14"/>
      <c r="B54" s="15"/>
      <c r="C54" s="14"/>
      <c r="D54" s="14"/>
      <c r="E54" s="20"/>
      <c r="F54" s="21"/>
      <c r="G54" s="20" t="str">
        <f t="shared" si="4"/>
        <v/>
      </c>
      <c r="H54" s="21"/>
      <c r="I54" s="20" t="str">
        <f t="shared" si="5"/>
        <v/>
      </c>
      <c r="J54" s="21"/>
      <c r="K54" s="20" t="str">
        <f t="shared" si="6"/>
        <v/>
      </c>
      <c r="L54" s="21"/>
      <c r="M54" s="20" t="str">
        <f t="shared" si="7"/>
        <v/>
      </c>
    </row>
    <row r="55" spans="1:13" x14ac:dyDescent="0.25">
      <c r="A55" s="14"/>
      <c r="B55" s="15"/>
      <c r="C55" s="14"/>
      <c r="D55" s="14"/>
      <c r="E55" s="20"/>
      <c r="F55" s="21"/>
      <c r="G55" s="20" t="str">
        <f t="shared" si="4"/>
        <v/>
      </c>
      <c r="H55" s="21"/>
      <c r="I55" s="20" t="str">
        <f t="shared" si="5"/>
        <v/>
      </c>
      <c r="J55" s="21"/>
      <c r="K55" s="20" t="str">
        <f t="shared" si="6"/>
        <v/>
      </c>
      <c r="L55" s="21"/>
      <c r="M55" s="20" t="str">
        <f t="shared" si="7"/>
        <v/>
      </c>
    </row>
    <row r="56" spans="1:13" x14ac:dyDescent="0.25">
      <c r="A56" s="14"/>
      <c r="B56" s="15"/>
      <c r="C56" s="14"/>
      <c r="D56" s="14"/>
      <c r="E56" s="20"/>
      <c r="F56" s="21"/>
      <c r="G56" s="20" t="str">
        <f t="shared" si="4"/>
        <v/>
      </c>
      <c r="H56" s="21"/>
      <c r="I56" s="20" t="str">
        <f t="shared" si="5"/>
        <v/>
      </c>
      <c r="J56" s="21"/>
      <c r="K56" s="20" t="str">
        <f t="shared" si="6"/>
        <v/>
      </c>
      <c r="L56" s="21"/>
      <c r="M56" s="20" t="str">
        <f t="shared" si="7"/>
        <v/>
      </c>
    </row>
    <row r="57" spans="1:13" x14ac:dyDescent="0.25">
      <c r="A57" s="14"/>
      <c r="B57" s="15"/>
      <c r="C57" s="14"/>
      <c r="D57" s="14"/>
      <c r="E57" s="20"/>
      <c r="F57" s="21"/>
      <c r="G57" s="20" t="str">
        <f t="shared" si="4"/>
        <v/>
      </c>
      <c r="H57" s="21"/>
      <c r="I57" s="20" t="str">
        <f t="shared" si="5"/>
        <v/>
      </c>
      <c r="J57" s="21"/>
      <c r="K57" s="20" t="str">
        <f t="shared" si="6"/>
        <v/>
      </c>
      <c r="L57" s="21"/>
      <c r="M57" s="20" t="str">
        <f t="shared" si="7"/>
        <v/>
      </c>
    </row>
    <row r="58" spans="1:13" x14ac:dyDescent="0.25">
      <c r="A58" s="14"/>
      <c r="B58" s="15"/>
      <c r="C58" s="14"/>
      <c r="D58" s="14"/>
      <c r="E58" s="20"/>
      <c r="F58" s="21"/>
      <c r="G58" s="20" t="str">
        <f t="shared" si="4"/>
        <v/>
      </c>
      <c r="H58" s="21"/>
      <c r="I58" s="20" t="str">
        <f t="shared" si="5"/>
        <v/>
      </c>
      <c r="J58" s="21"/>
      <c r="K58" s="20" t="str">
        <f t="shared" si="6"/>
        <v/>
      </c>
      <c r="L58" s="21"/>
      <c r="M58" s="20" t="str">
        <f t="shared" si="7"/>
        <v/>
      </c>
    </row>
    <row r="59" spans="1:13" x14ac:dyDescent="0.25">
      <c r="A59" s="14"/>
      <c r="B59" s="15"/>
      <c r="C59" s="14"/>
      <c r="D59" s="14"/>
      <c r="E59" s="20"/>
      <c r="F59" s="21"/>
      <c r="G59" s="20" t="str">
        <f t="shared" si="4"/>
        <v/>
      </c>
      <c r="H59" s="21"/>
      <c r="I59" s="20" t="str">
        <f t="shared" si="5"/>
        <v/>
      </c>
      <c r="J59" s="21"/>
      <c r="K59" s="20" t="str">
        <f t="shared" si="6"/>
        <v/>
      </c>
      <c r="L59" s="21"/>
      <c r="M59" s="20" t="str">
        <f t="shared" si="7"/>
        <v/>
      </c>
    </row>
    <row r="60" spans="1:13" x14ac:dyDescent="0.25">
      <c r="A60" s="14"/>
      <c r="B60" s="15"/>
      <c r="C60" s="14"/>
      <c r="D60" s="14"/>
      <c r="E60" s="20"/>
      <c r="F60" s="21"/>
      <c r="G60" s="20" t="str">
        <f t="shared" si="4"/>
        <v/>
      </c>
      <c r="H60" s="21"/>
      <c r="I60" s="20" t="str">
        <f t="shared" si="5"/>
        <v/>
      </c>
      <c r="J60" s="21"/>
      <c r="K60" s="20" t="str">
        <f t="shared" si="6"/>
        <v/>
      </c>
      <c r="L60" s="21"/>
      <c r="M60" s="20" t="str">
        <f t="shared" si="7"/>
        <v/>
      </c>
    </row>
    <row r="61" spans="1:13" x14ac:dyDescent="0.25">
      <c r="A61" s="14"/>
      <c r="B61" s="15"/>
      <c r="C61" s="14"/>
      <c r="D61" s="14"/>
      <c r="E61" s="20"/>
      <c r="F61" s="21"/>
      <c r="G61" s="20" t="str">
        <f t="shared" si="4"/>
        <v/>
      </c>
      <c r="H61" s="21"/>
      <c r="I61" s="20" t="str">
        <f t="shared" si="5"/>
        <v/>
      </c>
      <c r="J61" s="21"/>
      <c r="K61" s="20" t="str">
        <f t="shared" si="6"/>
        <v/>
      </c>
      <c r="L61" s="21"/>
      <c r="M61" s="20" t="str">
        <f t="shared" si="7"/>
        <v/>
      </c>
    </row>
    <row r="62" spans="1:13" x14ac:dyDescent="0.25">
      <c r="A62" s="14"/>
      <c r="B62" s="15"/>
      <c r="C62" s="14"/>
      <c r="D62" s="14"/>
      <c r="E62" s="20"/>
      <c r="F62" s="21"/>
      <c r="G62" s="20" t="str">
        <f t="shared" ref="G62:G93" si="8">IF(OR($E62="",$F62=""),"",ROUND(E62*F62/100,2))</f>
        <v/>
      </c>
      <c r="H62" s="21"/>
      <c r="I62" s="20" t="str">
        <f t="shared" ref="I62:I93" si="9">IF(OR($G62="",$H62=""),"",ROUND(G62*H62/100,2))</f>
        <v/>
      </c>
      <c r="J62" s="21"/>
      <c r="K62" s="20" t="str">
        <f t="shared" ref="K62:K93" si="10">IF(OR($G62="",$I62="",$J62=""),"",ROUND((G62-I62)*J62/100,2))</f>
        <v/>
      </c>
      <c r="L62" s="21"/>
      <c r="M62" s="20" t="str">
        <f t="shared" ref="M62:M93" si="11">IF(OR($G62="",$I62="",$K62="",$L62=""),"",ROUND((G62-I62-K62)*(1-L62/100),2))</f>
        <v/>
      </c>
    </row>
    <row r="63" spans="1:13" x14ac:dyDescent="0.25">
      <c r="A63" s="14"/>
      <c r="B63" s="15"/>
      <c r="C63" s="14"/>
      <c r="D63" s="14"/>
      <c r="E63" s="20"/>
      <c r="F63" s="21"/>
      <c r="G63" s="20" t="str">
        <f t="shared" si="8"/>
        <v/>
      </c>
      <c r="H63" s="21"/>
      <c r="I63" s="20" t="str">
        <f t="shared" si="9"/>
        <v/>
      </c>
      <c r="J63" s="21"/>
      <c r="K63" s="20" t="str">
        <f t="shared" si="10"/>
        <v/>
      </c>
      <c r="L63" s="21"/>
      <c r="M63" s="20" t="str">
        <f t="shared" si="11"/>
        <v/>
      </c>
    </row>
    <row r="64" spans="1:13" x14ac:dyDescent="0.25">
      <c r="A64" s="14"/>
      <c r="B64" s="15"/>
      <c r="C64" s="14"/>
      <c r="D64" s="14"/>
      <c r="E64" s="20"/>
      <c r="F64" s="21"/>
      <c r="G64" s="20" t="str">
        <f t="shared" si="8"/>
        <v/>
      </c>
      <c r="H64" s="21"/>
      <c r="I64" s="20" t="str">
        <f t="shared" si="9"/>
        <v/>
      </c>
      <c r="J64" s="21"/>
      <c r="K64" s="20" t="str">
        <f t="shared" si="10"/>
        <v/>
      </c>
      <c r="L64" s="21"/>
      <c r="M64" s="20" t="str">
        <f t="shared" si="11"/>
        <v/>
      </c>
    </row>
    <row r="65" spans="1:13" x14ac:dyDescent="0.25">
      <c r="A65" s="14"/>
      <c r="B65" s="15"/>
      <c r="C65" s="14"/>
      <c r="D65" s="14"/>
      <c r="E65" s="20"/>
      <c r="F65" s="21"/>
      <c r="G65" s="20" t="str">
        <f t="shared" si="8"/>
        <v/>
      </c>
      <c r="H65" s="21"/>
      <c r="I65" s="20" t="str">
        <f t="shared" si="9"/>
        <v/>
      </c>
      <c r="J65" s="21"/>
      <c r="K65" s="20" t="str">
        <f t="shared" si="10"/>
        <v/>
      </c>
      <c r="L65" s="21"/>
      <c r="M65" s="20" t="str">
        <f t="shared" si="11"/>
        <v/>
      </c>
    </row>
    <row r="66" spans="1:13" x14ac:dyDescent="0.25">
      <c r="A66" s="14"/>
      <c r="B66" s="15"/>
      <c r="C66" s="14"/>
      <c r="D66" s="14"/>
      <c r="E66" s="20"/>
      <c r="F66" s="21"/>
      <c r="G66" s="20" t="str">
        <f t="shared" si="8"/>
        <v/>
      </c>
      <c r="H66" s="21"/>
      <c r="I66" s="20" t="str">
        <f t="shared" si="9"/>
        <v/>
      </c>
      <c r="J66" s="21"/>
      <c r="K66" s="20" t="str">
        <f t="shared" si="10"/>
        <v/>
      </c>
      <c r="L66" s="21"/>
      <c r="M66" s="20" t="str">
        <f t="shared" si="11"/>
        <v/>
      </c>
    </row>
    <row r="67" spans="1:13" x14ac:dyDescent="0.25">
      <c r="A67" s="14"/>
      <c r="B67" s="15"/>
      <c r="C67" s="14"/>
      <c r="D67" s="14"/>
      <c r="E67" s="20"/>
      <c r="F67" s="21"/>
      <c r="G67" s="20" t="str">
        <f t="shared" si="8"/>
        <v/>
      </c>
      <c r="H67" s="21"/>
      <c r="I67" s="20" t="str">
        <f t="shared" si="9"/>
        <v/>
      </c>
      <c r="J67" s="21"/>
      <c r="K67" s="20" t="str">
        <f t="shared" si="10"/>
        <v/>
      </c>
      <c r="L67" s="21"/>
      <c r="M67" s="20" t="str">
        <f t="shared" si="11"/>
        <v/>
      </c>
    </row>
    <row r="68" spans="1:13" x14ac:dyDescent="0.25">
      <c r="A68" s="14"/>
      <c r="B68" s="15"/>
      <c r="C68" s="14"/>
      <c r="D68" s="14"/>
      <c r="E68" s="20"/>
      <c r="F68" s="21"/>
      <c r="G68" s="20" t="str">
        <f t="shared" si="8"/>
        <v/>
      </c>
      <c r="H68" s="21"/>
      <c r="I68" s="20" t="str">
        <f t="shared" si="9"/>
        <v/>
      </c>
      <c r="J68" s="21"/>
      <c r="K68" s="20" t="str">
        <f t="shared" si="10"/>
        <v/>
      </c>
      <c r="L68" s="21"/>
      <c r="M68" s="20" t="str">
        <f t="shared" si="11"/>
        <v/>
      </c>
    </row>
    <row r="69" spans="1:13" x14ac:dyDescent="0.25">
      <c r="A69" s="14"/>
      <c r="B69" s="15"/>
      <c r="C69" s="14"/>
      <c r="D69" s="14"/>
      <c r="E69" s="20"/>
      <c r="F69" s="21"/>
      <c r="G69" s="20" t="str">
        <f t="shared" si="8"/>
        <v/>
      </c>
      <c r="H69" s="21"/>
      <c r="I69" s="20" t="str">
        <f t="shared" si="9"/>
        <v/>
      </c>
      <c r="J69" s="21"/>
      <c r="K69" s="20" t="str">
        <f t="shared" si="10"/>
        <v/>
      </c>
      <c r="L69" s="21"/>
      <c r="M69" s="20" t="str">
        <f t="shared" si="11"/>
        <v/>
      </c>
    </row>
    <row r="70" spans="1:13" x14ac:dyDescent="0.25">
      <c r="A70" s="14"/>
      <c r="B70" s="15"/>
      <c r="C70" s="14"/>
      <c r="D70" s="14"/>
      <c r="E70" s="20"/>
      <c r="F70" s="21"/>
      <c r="G70" s="20" t="str">
        <f t="shared" si="8"/>
        <v/>
      </c>
      <c r="H70" s="21"/>
      <c r="I70" s="20" t="str">
        <f t="shared" si="9"/>
        <v/>
      </c>
      <c r="J70" s="21"/>
      <c r="K70" s="20" t="str">
        <f t="shared" si="10"/>
        <v/>
      </c>
      <c r="L70" s="21"/>
      <c r="M70" s="20" t="str">
        <f t="shared" si="11"/>
        <v/>
      </c>
    </row>
    <row r="71" spans="1:13" x14ac:dyDescent="0.25">
      <c r="A71" s="14"/>
      <c r="B71" s="15"/>
      <c r="C71" s="14"/>
      <c r="D71" s="14"/>
      <c r="E71" s="20"/>
      <c r="F71" s="21"/>
      <c r="G71" s="20" t="str">
        <f t="shared" si="8"/>
        <v/>
      </c>
      <c r="H71" s="21"/>
      <c r="I71" s="20" t="str">
        <f t="shared" si="9"/>
        <v/>
      </c>
      <c r="J71" s="21"/>
      <c r="K71" s="20" t="str">
        <f t="shared" si="10"/>
        <v/>
      </c>
      <c r="L71" s="21"/>
      <c r="M71" s="20" t="str">
        <f t="shared" si="11"/>
        <v/>
      </c>
    </row>
    <row r="72" spans="1:13" x14ac:dyDescent="0.25">
      <c r="A72" s="14"/>
      <c r="B72" s="15"/>
      <c r="C72" s="14"/>
      <c r="D72" s="14"/>
      <c r="E72" s="20"/>
      <c r="F72" s="21"/>
      <c r="G72" s="20" t="str">
        <f t="shared" si="8"/>
        <v/>
      </c>
      <c r="H72" s="21"/>
      <c r="I72" s="20" t="str">
        <f t="shared" si="9"/>
        <v/>
      </c>
      <c r="J72" s="21"/>
      <c r="K72" s="20" t="str">
        <f t="shared" si="10"/>
        <v/>
      </c>
      <c r="L72" s="21"/>
      <c r="M72" s="20" t="str">
        <f t="shared" si="11"/>
        <v/>
      </c>
    </row>
    <row r="73" spans="1:13" x14ac:dyDescent="0.25">
      <c r="A73" s="14"/>
      <c r="B73" s="15"/>
      <c r="C73" s="14"/>
      <c r="D73" s="14"/>
      <c r="E73" s="20"/>
      <c r="F73" s="21"/>
      <c r="G73" s="20" t="str">
        <f t="shared" si="8"/>
        <v/>
      </c>
      <c r="H73" s="21"/>
      <c r="I73" s="20" t="str">
        <f t="shared" si="9"/>
        <v/>
      </c>
      <c r="J73" s="21"/>
      <c r="K73" s="20" t="str">
        <f t="shared" si="10"/>
        <v/>
      </c>
      <c r="L73" s="21"/>
      <c r="M73" s="20" t="str">
        <f t="shared" si="11"/>
        <v/>
      </c>
    </row>
    <row r="74" spans="1:13" x14ac:dyDescent="0.25">
      <c r="A74" s="14"/>
      <c r="B74" s="15"/>
      <c r="C74" s="14"/>
      <c r="D74" s="14"/>
      <c r="E74" s="20"/>
      <c r="F74" s="21"/>
      <c r="G74" s="20" t="str">
        <f t="shared" si="8"/>
        <v/>
      </c>
      <c r="H74" s="21"/>
      <c r="I74" s="20" t="str">
        <f t="shared" si="9"/>
        <v/>
      </c>
      <c r="J74" s="21"/>
      <c r="K74" s="20" t="str">
        <f t="shared" si="10"/>
        <v/>
      </c>
      <c r="L74" s="21"/>
      <c r="M74" s="20" t="str">
        <f t="shared" si="11"/>
        <v/>
      </c>
    </row>
    <row r="75" spans="1:13" x14ac:dyDescent="0.25">
      <c r="A75" s="14"/>
      <c r="B75" s="15"/>
      <c r="C75" s="14"/>
      <c r="D75" s="14"/>
      <c r="E75" s="20"/>
      <c r="F75" s="21"/>
      <c r="G75" s="20" t="str">
        <f t="shared" si="8"/>
        <v/>
      </c>
      <c r="H75" s="21"/>
      <c r="I75" s="20" t="str">
        <f t="shared" si="9"/>
        <v/>
      </c>
      <c r="J75" s="21"/>
      <c r="K75" s="20" t="str">
        <f t="shared" si="10"/>
        <v/>
      </c>
      <c r="L75" s="21"/>
      <c r="M75" s="20" t="str">
        <f t="shared" si="11"/>
        <v/>
      </c>
    </row>
    <row r="76" spans="1:13" x14ac:dyDescent="0.25">
      <c r="A76" s="14"/>
      <c r="B76" s="15"/>
      <c r="C76" s="14"/>
      <c r="D76" s="14"/>
      <c r="E76" s="20"/>
      <c r="F76" s="21"/>
      <c r="G76" s="20" t="str">
        <f t="shared" si="8"/>
        <v/>
      </c>
      <c r="H76" s="21"/>
      <c r="I76" s="20" t="str">
        <f t="shared" si="9"/>
        <v/>
      </c>
      <c r="J76" s="21"/>
      <c r="K76" s="20" t="str">
        <f t="shared" si="10"/>
        <v/>
      </c>
      <c r="L76" s="21"/>
      <c r="M76" s="20" t="str">
        <f t="shared" si="11"/>
        <v/>
      </c>
    </row>
    <row r="77" spans="1:13" x14ac:dyDescent="0.25">
      <c r="A77" s="14"/>
      <c r="B77" s="15"/>
      <c r="C77" s="14"/>
      <c r="D77" s="14"/>
      <c r="E77" s="20"/>
      <c r="F77" s="21"/>
      <c r="G77" s="20" t="str">
        <f t="shared" si="8"/>
        <v/>
      </c>
      <c r="H77" s="21"/>
      <c r="I77" s="20" t="str">
        <f t="shared" si="9"/>
        <v/>
      </c>
      <c r="J77" s="21"/>
      <c r="K77" s="20" t="str">
        <f t="shared" si="10"/>
        <v/>
      </c>
      <c r="L77" s="21"/>
      <c r="M77" s="20" t="str">
        <f t="shared" si="11"/>
        <v/>
      </c>
    </row>
    <row r="78" spans="1:13" x14ac:dyDescent="0.25">
      <c r="A78" s="14"/>
      <c r="B78" s="15"/>
      <c r="C78" s="14"/>
      <c r="D78" s="14"/>
      <c r="E78" s="20"/>
      <c r="F78" s="21"/>
      <c r="G78" s="20" t="str">
        <f t="shared" si="8"/>
        <v/>
      </c>
      <c r="H78" s="21"/>
      <c r="I78" s="20" t="str">
        <f t="shared" si="9"/>
        <v/>
      </c>
      <c r="J78" s="21"/>
      <c r="K78" s="20" t="str">
        <f t="shared" si="10"/>
        <v/>
      </c>
      <c r="L78" s="21"/>
      <c r="M78" s="20" t="str">
        <f t="shared" si="11"/>
        <v/>
      </c>
    </row>
    <row r="79" spans="1:13" x14ac:dyDescent="0.25">
      <c r="A79" s="14"/>
      <c r="B79" s="15"/>
      <c r="C79" s="14"/>
      <c r="D79" s="14"/>
      <c r="E79" s="20"/>
      <c r="F79" s="21"/>
      <c r="G79" s="20" t="str">
        <f t="shared" si="8"/>
        <v/>
      </c>
      <c r="H79" s="21"/>
      <c r="I79" s="20" t="str">
        <f t="shared" si="9"/>
        <v/>
      </c>
      <c r="J79" s="21"/>
      <c r="K79" s="20" t="str">
        <f t="shared" si="10"/>
        <v/>
      </c>
      <c r="L79" s="21"/>
      <c r="M79" s="20" t="str">
        <f t="shared" si="11"/>
        <v/>
      </c>
    </row>
    <row r="80" spans="1:13" x14ac:dyDescent="0.25">
      <c r="A80" s="14"/>
      <c r="B80" s="15"/>
      <c r="C80" s="14"/>
      <c r="D80" s="14"/>
      <c r="E80" s="20"/>
      <c r="F80" s="21"/>
      <c r="G80" s="20" t="str">
        <f t="shared" si="8"/>
        <v/>
      </c>
      <c r="H80" s="21"/>
      <c r="I80" s="20" t="str">
        <f t="shared" si="9"/>
        <v/>
      </c>
      <c r="J80" s="21"/>
      <c r="K80" s="20" t="str">
        <f t="shared" si="10"/>
        <v/>
      </c>
      <c r="L80" s="21"/>
      <c r="M80" s="20" t="str">
        <f t="shared" si="11"/>
        <v/>
      </c>
    </row>
    <row r="81" spans="1:13" x14ac:dyDescent="0.25">
      <c r="A81" s="14"/>
      <c r="B81" s="15"/>
      <c r="C81" s="14"/>
      <c r="D81" s="14"/>
      <c r="E81" s="20"/>
      <c r="F81" s="21"/>
      <c r="G81" s="20" t="str">
        <f t="shared" si="8"/>
        <v/>
      </c>
      <c r="H81" s="21"/>
      <c r="I81" s="20" t="str">
        <f t="shared" si="9"/>
        <v/>
      </c>
      <c r="J81" s="21"/>
      <c r="K81" s="20" t="str">
        <f t="shared" si="10"/>
        <v/>
      </c>
      <c r="L81" s="21"/>
      <c r="M81" s="20" t="str">
        <f t="shared" si="11"/>
        <v/>
      </c>
    </row>
    <row r="82" spans="1:13" x14ac:dyDescent="0.25">
      <c r="A82" s="14"/>
      <c r="B82" s="15"/>
      <c r="C82" s="14"/>
      <c r="D82" s="14"/>
      <c r="E82" s="20"/>
      <c r="F82" s="21"/>
      <c r="G82" s="20" t="str">
        <f t="shared" si="8"/>
        <v/>
      </c>
      <c r="H82" s="21"/>
      <c r="I82" s="20" t="str">
        <f t="shared" si="9"/>
        <v/>
      </c>
      <c r="J82" s="21"/>
      <c r="K82" s="20" t="str">
        <f t="shared" si="10"/>
        <v/>
      </c>
      <c r="L82" s="21"/>
      <c r="M82" s="20" t="str">
        <f t="shared" si="11"/>
        <v/>
      </c>
    </row>
    <row r="83" spans="1:13" x14ac:dyDescent="0.25">
      <c r="A83" s="14"/>
      <c r="B83" s="15"/>
      <c r="C83" s="14"/>
      <c r="D83" s="14"/>
      <c r="E83" s="20"/>
      <c r="F83" s="21"/>
      <c r="G83" s="20" t="str">
        <f t="shared" si="8"/>
        <v/>
      </c>
      <c r="H83" s="21"/>
      <c r="I83" s="20" t="str">
        <f t="shared" si="9"/>
        <v/>
      </c>
      <c r="J83" s="21"/>
      <c r="K83" s="20" t="str">
        <f t="shared" si="10"/>
        <v/>
      </c>
      <c r="L83" s="21"/>
      <c r="M83" s="20" t="str">
        <f t="shared" si="11"/>
        <v/>
      </c>
    </row>
    <row r="84" spans="1:13" x14ac:dyDescent="0.25">
      <c r="A84" s="14"/>
      <c r="B84" s="15"/>
      <c r="C84" s="14"/>
      <c r="D84" s="14"/>
      <c r="E84" s="20"/>
      <c r="F84" s="21"/>
      <c r="G84" s="20" t="str">
        <f t="shared" si="8"/>
        <v/>
      </c>
      <c r="H84" s="21"/>
      <c r="I84" s="20" t="str">
        <f t="shared" si="9"/>
        <v/>
      </c>
      <c r="J84" s="21"/>
      <c r="K84" s="20" t="str">
        <f t="shared" si="10"/>
        <v/>
      </c>
      <c r="L84" s="21"/>
      <c r="M84" s="20" t="str">
        <f t="shared" si="11"/>
        <v/>
      </c>
    </row>
    <row r="85" spans="1:13" x14ac:dyDescent="0.25">
      <c r="A85" s="14"/>
      <c r="B85" s="15"/>
      <c r="C85" s="14"/>
      <c r="D85" s="14"/>
      <c r="E85" s="20"/>
      <c r="F85" s="21"/>
      <c r="G85" s="20" t="str">
        <f t="shared" si="8"/>
        <v/>
      </c>
      <c r="H85" s="21"/>
      <c r="I85" s="20" t="str">
        <f t="shared" si="9"/>
        <v/>
      </c>
      <c r="J85" s="21"/>
      <c r="K85" s="20" t="str">
        <f t="shared" si="10"/>
        <v/>
      </c>
      <c r="L85" s="21"/>
      <c r="M85" s="20" t="str">
        <f t="shared" si="11"/>
        <v/>
      </c>
    </row>
    <row r="86" spans="1:13" x14ac:dyDescent="0.25">
      <c r="A86" s="14"/>
      <c r="B86" s="15"/>
      <c r="C86" s="14"/>
      <c r="D86" s="14"/>
      <c r="E86" s="20"/>
      <c r="F86" s="21"/>
      <c r="G86" s="20" t="str">
        <f t="shared" si="8"/>
        <v/>
      </c>
      <c r="H86" s="21"/>
      <c r="I86" s="20" t="str">
        <f t="shared" si="9"/>
        <v/>
      </c>
      <c r="J86" s="21"/>
      <c r="K86" s="20" t="str">
        <f t="shared" si="10"/>
        <v/>
      </c>
      <c r="L86" s="21"/>
      <c r="M86" s="20" t="str">
        <f t="shared" si="11"/>
        <v/>
      </c>
    </row>
    <row r="87" spans="1:13" x14ac:dyDescent="0.25">
      <c r="A87" s="14"/>
      <c r="B87" s="15"/>
      <c r="C87" s="14"/>
      <c r="D87" s="14"/>
      <c r="E87" s="20"/>
      <c r="F87" s="21"/>
      <c r="G87" s="20" t="str">
        <f t="shared" si="8"/>
        <v/>
      </c>
      <c r="H87" s="21"/>
      <c r="I87" s="20" t="str">
        <f t="shared" si="9"/>
        <v/>
      </c>
      <c r="J87" s="21"/>
      <c r="K87" s="20" t="str">
        <f t="shared" si="10"/>
        <v/>
      </c>
      <c r="L87" s="21"/>
      <c r="M87" s="20" t="str">
        <f t="shared" si="11"/>
        <v/>
      </c>
    </row>
    <row r="88" spans="1:13" x14ac:dyDescent="0.25">
      <c r="A88" s="14"/>
      <c r="B88" s="15"/>
      <c r="C88" s="14"/>
      <c r="D88" s="14"/>
      <c r="E88" s="20"/>
      <c r="F88" s="21"/>
      <c r="G88" s="20" t="str">
        <f t="shared" si="8"/>
        <v/>
      </c>
      <c r="H88" s="21"/>
      <c r="I88" s="20" t="str">
        <f t="shared" si="9"/>
        <v/>
      </c>
      <c r="J88" s="21"/>
      <c r="K88" s="20" t="str">
        <f t="shared" si="10"/>
        <v/>
      </c>
      <c r="L88" s="21"/>
      <c r="M88" s="20" t="str">
        <f t="shared" si="11"/>
        <v/>
      </c>
    </row>
    <row r="89" spans="1:13" x14ac:dyDescent="0.25">
      <c r="A89" s="14"/>
      <c r="B89" s="15"/>
      <c r="C89" s="14"/>
      <c r="D89" s="14"/>
      <c r="E89" s="20"/>
      <c r="F89" s="21"/>
      <c r="G89" s="20" t="str">
        <f t="shared" si="8"/>
        <v/>
      </c>
      <c r="H89" s="21"/>
      <c r="I89" s="20" t="str">
        <f t="shared" si="9"/>
        <v/>
      </c>
      <c r="J89" s="21"/>
      <c r="K89" s="20" t="str">
        <f t="shared" si="10"/>
        <v/>
      </c>
      <c r="L89" s="21"/>
      <c r="M89" s="20" t="str">
        <f t="shared" si="11"/>
        <v/>
      </c>
    </row>
    <row r="90" spans="1:13" x14ac:dyDescent="0.25">
      <c r="A90" s="14"/>
      <c r="B90" s="15"/>
      <c r="C90" s="14"/>
      <c r="D90" s="14"/>
      <c r="E90" s="20"/>
      <c r="F90" s="21"/>
      <c r="G90" s="20" t="str">
        <f t="shared" si="8"/>
        <v/>
      </c>
      <c r="H90" s="21"/>
      <c r="I90" s="20" t="str">
        <f t="shared" si="9"/>
        <v/>
      </c>
      <c r="J90" s="21"/>
      <c r="K90" s="20" t="str">
        <f t="shared" si="10"/>
        <v/>
      </c>
      <c r="L90" s="21"/>
      <c r="M90" s="20" t="str">
        <f t="shared" si="11"/>
        <v/>
      </c>
    </row>
    <row r="91" spans="1:13" x14ac:dyDescent="0.25">
      <c r="A91" s="14"/>
      <c r="B91" s="15"/>
      <c r="C91" s="14"/>
      <c r="D91" s="14"/>
      <c r="E91" s="20"/>
      <c r="F91" s="21"/>
      <c r="G91" s="20" t="str">
        <f t="shared" si="8"/>
        <v/>
      </c>
      <c r="H91" s="21"/>
      <c r="I91" s="20" t="str">
        <f t="shared" si="9"/>
        <v/>
      </c>
      <c r="J91" s="21"/>
      <c r="K91" s="20" t="str">
        <f t="shared" si="10"/>
        <v/>
      </c>
      <c r="L91" s="21"/>
      <c r="M91" s="20" t="str">
        <f t="shared" si="11"/>
        <v/>
      </c>
    </row>
    <row r="92" spans="1:13" x14ac:dyDescent="0.25">
      <c r="A92" s="14"/>
      <c r="B92" s="15"/>
      <c r="C92" s="14"/>
      <c r="D92" s="14"/>
      <c r="E92" s="20"/>
      <c r="F92" s="21"/>
      <c r="G92" s="20" t="str">
        <f t="shared" si="8"/>
        <v/>
      </c>
      <c r="H92" s="21"/>
      <c r="I92" s="20" t="str">
        <f t="shared" si="9"/>
        <v/>
      </c>
      <c r="J92" s="21"/>
      <c r="K92" s="20" t="str">
        <f t="shared" si="10"/>
        <v/>
      </c>
      <c r="L92" s="21"/>
      <c r="M92" s="20" t="str">
        <f t="shared" si="11"/>
        <v/>
      </c>
    </row>
    <row r="93" spans="1:13" x14ac:dyDescent="0.25">
      <c r="A93" s="14"/>
      <c r="B93" s="15"/>
      <c r="C93" s="14"/>
      <c r="D93" s="14"/>
      <c r="E93" s="20"/>
      <c r="F93" s="21"/>
      <c r="G93" s="20" t="str">
        <f t="shared" si="8"/>
        <v/>
      </c>
      <c r="H93" s="21"/>
      <c r="I93" s="20" t="str">
        <f t="shared" si="9"/>
        <v/>
      </c>
      <c r="J93" s="21"/>
      <c r="K93" s="20" t="str">
        <f t="shared" si="10"/>
        <v/>
      </c>
      <c r="L93" s="21"/>
      <c r="M93" s="20" t="str">
        <f t="shared" si="11"/>
        <v/>
      </c>
    </row>
    <row r="94" spans="1:13" x14ac:dyDescent="0.25">
      <c r="A94" s="14"/>
      <c r="B94" s="15"/>
      <c r="C94" s="14"/>
      <c r="D94" s="14"/>
      <c r="E94" s="20"/>
      <c r="F94" s="21"/>
      <c r="G94" s="20" t="str">
        <f t="shared" ref="G94:G125" si="12">IF(OR($E94="",$F94=""),"",ROUND(E94*F94/100,2))</f>
        <v/>
      </c>
      <c r="H94" s="21"/>
      <c r="I94" s="20" t="str">
        <f t="shared" ref="I94:I125" si="13">IF(OR($G94="",$H94=""),"",ROUND(G94*H94/100,2))</f>
        <v/>
      </c>
      <c r="J94" s="21"/>
      <c r="K94" s="20" t="str">
        <f t="shared" ref="K94:K125" si="14">IF(OR($G94="",$I94="",$J94=""),"",ROUND((G94-I94)*J94/100,2))</f>
        <v/>
      </c>
      <c r="L94" s="21"/>
      <c r="M94" s="20" t="str">
        <f t="shared" ref="M94:M125" si="15">IF(OR($G94="",$I94="",$K94="",$L94=""),"",ROUND((G94-I94-K94)*(1-L94/100),2))</f>
        <v/>
      </c>
    </row>
    <row r="95" spans="1:13" x14ac:dyDescent="0.25">
      <c r="A95" s="14"/>
      <c r="B95" s="15"/>
      <c r="C95" s="14"/>
      <c r="D95" s="14"/>
      <c r="E95" s="20"/>
      <c r="F95" s="21"/>
      <c r="G95" s="20" t="str">
        <f t="shared" si="12"/>
        <v/>
      </c>
      <c r="H95" s="21"/>
      <c r="I95" s="20" t="str">
        <f t="shared" si="13"/>
        <v/>
      </c>
      <c r="J95" s="21"/>
      <c r="K95" s="20" t="str">
        <f t="shared" si="14"/>
        <v/>
      </c>
      <c r="L95" s="21"/>
      <c r="M95" s="20" t="str">
        <f t="shared" si="15"/>
        <v/>
      </c>
    </row>
    <row r="96" spans="1:13" x14ac:dyDescent="0.25">
      <c r="A96" s="14"/>
      <c r="B96" s="15"/>
      <c r="C96" s="14"/>
      <c r="D96" s="14"/>
      <c r="E96" s="20"/>
      <c r="F96" s="21"/>
      <c r="G96" s="20" t="str">
        <f t="shared" si="12"/>
        <v/>
      </c>
      <c r="H96" s="21"/>
      <c r="I96" s="20" t="str">
        <f t="shared" si="13"/>
        <v/>
      </c>
      <c r="J96" s="21"/>
      <c r="K96" s="20" t="str">
        <f t="shared" si="14"/>
        <v/>
      </c>
      <c r="L96" s="21"/>
      <c r="M96" s="20" t="str">
        <f t="shared" si="15"/>
        <v/>
      </c>
    </row>
    <row r="97" spans="1:13" x14ac:dyDescent="0.25">
      <c r="A97" s="14"/>
      <c r="B97" s="15"/>
      <c r="C97" s="14"/>
      <c r="D97" s="14"/>
      <c r="E97" s="20"/>
      <c r="F97" s="21"/>
      <c r="G97" s="20" t="str">
        <f t="shared" si="12"/>
        <v/>
      </c>
      <c r="H97" s="21"/>
      <c r="I97" s="20" t="str">
        <f t="shared" si="13"/>
        <v/>
      </c>
      <c r="J97" s="21"/>
      <c r="K97" s="20" t="str">
        <f t="shared" si="14"/>
        <v/>
      </c>
      <c r="L97" s="21"/>
      <c r="M97" s="20" t="str">
        <f t="shared" si="15"/>
        <v/>
      </c>
    </row>
    <row r="98" spans="1:13" x14ac:dyDescent="0.25">
      <c r="A98" s="14"/>
      <c r="B98" s="15"/>
      <c r="C98" s="14"/>
      <c r="D98" s="14"/>
      <c r="E98" s="20"/>
      <c r="F98" s="21"/>
      <c r="G98" s="20" t="str">
        <f t="shared" si="12"/>
        <v/>
      </c>
      <c r="H98" s="21"/>
      <c r="I98" s="20" t="str">
        <f t="shared" si="13"/>
        <v/>
      </c>
      <c r="J98" s="21"/>
      <c r="K98" s="20" t="str">
        <f t="shared" si="14"/>
        <v/>
      </c>
      <c r="L98" s="21"/>
      <c r="M98" s="20" t="str">
        <f t="shared" si="15"/>
        <v/>
      </c>
    </row>
    <row r="99" spans="1:13" x14ac:dyDescent="0.25">
      <c r="A99" s="14"/>
      <c r="B99" s="15"/>
      <c r="C99" s="14"/>
      <c r="D99" s="14"/>
      <c r="E99" s="20"/>
      <c r="F99" s="21"/>
      <c r="G99" s="20" t="str">
        <f t="shared" si="12"/>
        <v/>
      </c>
      <c r="H99" s="21"/>
      <c r="I99" s="20" t="str">
        <f t="shared" si="13"/>
        <v/>
      </c>
      <c r="J99" s="21"/>
      <c r="K99" s="20" t="str">
        <f t="shared" si="14"/>
        <v/>
      </c>
      <c r="L99" s="21"/>
      <c r="M99" s="20" t="str">
        <f t="shared" si="15"/>
        <v/>
      </c>
    </row>
    <row r="100" spans="1:13" x14ac:dyDescent="0.25">
      <c r="A100" s="14"/>
      <c r="B100" s="15"/>
      <c r="C100" s="14"/>
      <c r="D100" s="14"/>
      <c r="E100" s="20"/>
      <c r="F100" s="21"/>
      <c r="G100" s="20" t="str">
        <f t="shared" si="12"/>
        <v/>
      </c>
      <c r="H100" s="21"/>
      <c r="I100" s="20" t="str">
        <f t="shared" si="13"/>
        <v/>
      </c>
      <c r="J100" s="21"/>
      <c r="K100" s="20" t="str">
        <f t="shared" si="14"/>
        <v/>
      </c>
      <c r="L100" s="21"/>
      <c r="M100" s="20" t="str">
        <f t="shared" si="15"/>
        <v/>
      </c>
    </row>
    <row r="101" spans="1:13" x14ac:dyDescent="0.25">
      <c r="A101" s="14"/>
      <c r="B101" s="15"/>
      <c r="C101" s="14"/>
      <c r="D101" s="14"/>
      <c r="E101" s="20"/>
      <c r="F101" s="21"/>
      <c r="G101" s="20" t="str">
        <f t="shared" si="12"/>
        <v/>
      </c>
      <c r="H101" s="21"/>
      <c r="I101" s="20" t="str">
        <f t="shared" si="13"/>
        <v/>
      </c>
      <c r="J101" s="21"/>
      <c r="K101" s="20" t="str">
        <f t="shared" si="14"/>
        <v/>
      </c>
      <c r="L101" s="21"/>
      <c r="M101" s="20" t="str">
        <f t="shared" si="15"/>
        <v/>
      </c>
    </row>
    <row r="102" spans="1:13" x14ac:dyDescent="0.25">
      <c r="A102" s="14"/>
      <c r="B102" s="15"/>
      <c r="C102" s="14"/>
      <c r="D102" s="14"/>
      <c r="E102" s="20"/>
      <c r="F102" s="21"/>
      <c r="G102" s="20" t="str">
        <f t="shared" si="12"/>
        <v/>
      </c>
      <c r="H102" s="21"/>
      <c r="I102" s="20" t="str">
        <f t="shared" si="13"/>
        <v/>
      </c>
      <c r="J102" s="21"/>
      <c r="K102" s="20" t="str">
        <f t="shared" si="14"/>
        <v/>
      </c>
      <c r="L102" s="21"/>
      <c r="M102" s="20" t="str">
        <f t="shared" si="15"/>
        <v/>
      </c>
    </row>
    <row r="103" spans="1:13" x14ac:dyDescent="0.25">
      <c r="A103" s="14"/>
      <c r="B103" s="15"/>
      <c r="C103" s="14"/>
      <c r="D103" s="14"/>
      <c r="E103" s="20"/>
      <c r="F103" s="21"/>
      <c r="G103" s="20" t="str">
        <f t="shared" si="12"/>
        <v/>
      </c>
      <c r="H103" s="21"/>
      <c r="I103" s="20" t="str">
        <f t="shared" si="13"/>
        <v/>
      </c>
      <c r="J103" s="21"/>
      <c r="K103" s="20" t="str">
        <f t="shared" si="14"/>
        <v/>
      </c>
      <c r="L103" s="21"/>
      <c r="M103" s="20" t="str">
        <f t="shared" si="15"/>
        <v/>
      </c>
    </row>
    <row r="104" spans="1:13" x14ac:dyDescent="0.25">
      <c r="A104" s="14"/>
      <c r="B104" s="15"/>
      <c r="C104" s="14"/>
      <c r="D104" s="14"/>
      <c r="E104" s="20"/>
      <c r="F104" s="21"/>
      <c r="G104" s="20" t="str">
        <f t="shared" si="12"/>
        <v/>
      </c>
      <c r="H104" s="21"/>
      <c r="I104" s="20" t="str">
        <f t="shared" si="13"/>
        <v/>
      </c>
      <c r="J104" s="21"/>
      <c r="K104" s="20" t="str">
        <f t="shared" si="14"/>
        <v/>
      </c>
      <c r="L104" s="21"/>
      <c r="M104" s="20" t="str">
        <f t="shared" si="15"/>
        <v/>
      </c>
    </row>
    <row r="105" spans="1:13" x14ac:dyDescent="0.25">
      <c r="A105" s="14"/>
      <c r="B105" s="15"/>
      <c r="C105" s="14"/>
      <c r="D105" s="14"/>
      <c r="E105" s="20"/>
      <c r="F105" s="21"/>
      <c r="G105" s="20" t="str">
        <f t="shared" si="12"/>
        <v/>
      </c>
      <c r="H105" s="21"/>
      <c r="I105" s="20" t="str">
        <f t="shared" si="13"/>
        <v/>
      </c>
      <c r="J105" s="21"/>
      <c r="K105" s="20" t="str">
        <f t="shared" si="14"/>
        <v/>
      </c>
      <c r="L105" s="21"/>
      <c r="M105" s="20" t="str">
        <f t="shared" si="15"/>
        <v/>
      </c>
    </row>
    <row r="106" spans="1:13" x14ac:dyDescent="0.25">
      <c r="A106" s="14"/>
      <c r="B106" s="15"/>
      <c r="C106" s="14"/>
      <c r="D106" s="14"/>
      <c r="E106" s="20"/>
      <c r="F106" s="21"/>
      <c r="G106" s="20" t="str">
        <f t="shared" si="12"/>
        <v/>
      </c>
      <c r="H106" s="21"/>
      <c r="I106" s="20" t="str">
        <f t="shared" si="13"/>
        <v/>
      </c>
      <c r="J106" s="21"/>
      <c r="K106" s="20" t="str">
        <f t="shared" si="14"/>
        <v/>
      </c>
      <c r="L106" s="21"/>
      <c r="M106" s="20" t="str">
        <f t="shared" si="15"/>
        <v/>
      </c>
    </row>
    <row r="107" spans="1:13" x14ac:dyDescent="0.25">
      <c r="A107" s="14"/>
      <c r="B107" s="15"/>
      <c r="C107" s="14"/>
      <c r="D107" s="14"/>
      <c r="E107" s="20"/>
      <c r="F107" s="21"/>
      <c r="G107" s="20" t="str">
        <f t="shared" si="12"/>
        <v/>
      </c>
      <c r="H107" s="21"/>
      <c r="I107" s="20" t="str">
        <f t="shared" si="13"/>
        <v/>
      </c>
      <c r="J107" s="21"/>
      <c r="K107" s="20" t="str">
        <f t="shared" si="14"/>
        <v/>
      </c>
      <c r="L107" s="21"/>
      <c r="M107" s="20" t="str">
        <f t="shared" si="15"/>
        <v/>
      </c>
    </row>
    <row r="108" spans="1:13" x14ac:dyDescent="0.25">
      <c r="A108" s="14"/>
      <c r="B108" s="15"/>
      <c r="C108" s="14"/>
      <c r="D108" s="14"/>
      <c r="E108" s="20"/>
      <c r="F108" s="21"/>
      <c r="G108" s="20" t="str">
        <f t="shared" si="12"/>
        <v/>
      </c>
      <c r="H108" s="21"/>
      <c r="I108" s="20" t="str">
        <f t="shared" si="13"/>
        <v/>
      </c>
      <c r="J108" s="21"/>
      <c r="K108" s="20" t="str">
        <f t="shared" si="14"/>
        <v/>
      </c>
      <c r="L108" s="21"/>
      <c r="M108" s="20" t="str">
        <f t="shared" si="15"/>
        <v/>
      </c>
    </row>
    <row r="109" spans="1:13" x14ac:dyDescent="0.25">
      <c r="A109" s="14"/>
      <c r="B109" s="15"/>
      <c r="C109" s="14"/>
      <c r="D109" s="14"/>
      <c r="E109" s="20"/>
      <c r="F109" s="21"/>
      <c r="G109" s="20" t="str">
        <f t="shared" si="12"/>
        <v/>
      </c>
      <c r="H109" s="21"/>
      <c r="I109" s="20" t="str">
        <f t="shared" si="13"/>
        <v/>
      </c>
      <c r="J109" s="21"/>
      <c r="K109" s="20" t="str">
        <f t="shared" si="14"/>
        <v/>
      </c>
      <c r="L109" s="21"/>
      <c r="M109" s="20" t="str">
        <f t="shared" si="15"/>
        <v/>
      </c>
    </row>
    <row r="110" spans="1:13" x14ac:dyDescent="0.25">
      <c r="A110" s="14"/>
      <c r="B110" s="15"/>
      <c r="C110" s="14"/>
      <c r="D110" s="14"/>
      <c r="E110" s="20"/>
      <c r="F110" s="21"/>
      <c r="G110" s="20" t="str">
        <f t="shared" si="12"/>
        <v/>
      </c>
      <c r="H110" s="21"/>
      <c r="I110" s="20" t="str">
        <f t="shared" si="13"/>
        <v/>
      </c>
      <c r="J110" s="21"/>
      <c r="K110" s="20" t="str">
        <f t="shared" si="14"/>
        <v/>
      </c>
      <c r="L110" s="21"/>
      <c r="M110" s="20" t="str">
        <f t="shared" si="15"/>
        <v/>
      </c>
    </row>
    <row r="111" spans="1:13" x14ac:dyDescent="0.25">
      <c r="A111" s="14"/>
      <c r="B111" s="15"/>
      <c r="C111" s="14"/>
      <c r="D111" s="14"/>
      <c r="E111" s="20"/>
      <c r="F111" s="21"/>
      <c r="G111" s="20" t="str">
        <f t="shared" si="12"/>
        <v/>
      </c>
      <c r="H111" s="21"/>
      <c r="I111" s="20" t="str">
        <f t="shared" si="13"/>
        <v/>
      </c>
      <c r="J111" s="21"/>
      <c r="K111" s="20" t="str">
        <f t="shared" si="14"/>
        <v/>
      </c>
      <c r="L111" s="21"/>
      <c r="M111" s="20" t="str">
        <f t="shared" si="15"/>
        <v/>
      </c>
    </row>
    <row r="112" spans="1:13" x14ac:dyDescent="0.25">
      <c r="A112" s="14"/>
      <c r="B112" s="15"/>
      <c r="C112" s="14"/>
      <c r="D112" s="14"/>
      <c r="E112" s="20"/>
      <c r="F112" s="21"/>
      <c r="G112" s="20" t="str">
        <f t="shared" si="12"/>
        <v/>
      </c>
      <c r="H112" s="21"/>
      <c r="I112" s="20" t="str">
        <f t="shared" si="13"/>
        <v/>
      </c>
      <c r="J112" s="21"/>
      <c r="K112" s="20" t="str">
        <f t="shared" si="14"/>
        <v/>
      </c>
      <c r="L112" s="21"/>
      <c r="M112" s="20" t="str">
        <f t="shared" si="15"/>
        <v/>
      </c>
    </row>
    <row r="113" spans="1:13" x14ac:dyDescent="0.25">
      <c r="A113" s="14"/>
      <c r="B113" s="15"/>
      <c r="C113" s="14"/>
      <c r="D113" s="14"/>
      <c r="E113" s="20"/>
      <c r="F113" s="21"/>
      <c r="G113" s="20" t="str">
        <f t="shared" si="12"/>
        <v/>
      </c>
      <c r="H113" s="21"/>
      <c r="I113" s="20" t="str">
        <f t="shared" si="13"/>
        <v/>
      </c>
      <c r="J113" s="21"/>
      <c r="K113" s="20" t="str">
        <f t="shared" si="14"/>
        <v/>
      </c>
      <c r="L113" s="21"/>
      <c r="M113" s="20" t="str">
        <f t="shared" si="15"/>
        <v/>
      </c>
    </row>
    <row r="114" spans="1:13" x14ac:dyDescent="0.25">
      <c r="A114" s="14"/>
      <c r="B114" s="15"/>
      <c r="C114" s="14"/>
      <c r="D114" s="14"/>
      <c r="E114" s="20"/>
      <c r="F114" s="21"/>
      <c r="G114" s="20" t="str">
        <f t="shared" si="12"/>
        <v/>
      </c>
      <c r="H114" s="21"/>
      <c r="I114" s="20" t="str">
        <f t="shared" si="13"/>
        <v/>
      </c>
      <c r="J114" s="21"/>
      <c r="K114" s="20" t="str">
        <f t="shared" si="14"/>
        <v/>
      </c>
      <c r="L114" s="21"/>
      <c r="M114" s="20" t="str">
        <f t="shared" si="15"/>
        <v/>
      </c>
    </row>
    <row r="115" spans="1:13" x14ac:dyDescent="0.25">
      <c r="A115" s="14"/>
      <c r="B115" s="15"/>
      <c r="C115" s="14"/>
      <c r="D115" s="14"/>
      <c r="E115" s="20"/>
      <c r="F115" s="21"/>
      <c r="G115" s="20" t="str">
        <f t="shared" si="12"/>
        <v/>
      </c>
      <c r="H115" s="21"/>
      <c r="I115" s="20" t="str">
        <f t="shared" si="13"/>
        <v/>
      </c>
      <c r="J115" s="21"/>
      <c r="K115" s="20" t="str">
        <f t="shared" si="14"/>
        <v/>
      </c>
      <c r="L115" s="21"/>
      <c r="M115" s="20" t="str">
        <f t="shared" si="15"/>
        <v/>
      </c>
    </row>
    <row r="116" spans="1:13" x14ac:dyDescent="0.25">
      <c r="A116" s="14"/>
      <c r="B116" s="15"/>
      <c r="C116" s="14"/>
      <c r="D116" s="14"/>
      <c r="E116" s="20"/>
      <c r="F116" s="21"/>
      <c r="G116" s="20" t="str">
        <f t="shared" si="12"/>
        <v/>
      </c>
      <c r="H116" s="21"/>
      <c r="I116" s="20" t="str">
        <f t="shared" si="13"/>
        <v/>
      </c>
      <c r="J116" s="21"/>
      <c r="K116" s="20" t="str">
        <f t="shared" si="14"/>
        <v/>
      </c>
      <c r="L116" s="21"/>
      <c r="M116" s="20" t="str">
        <f t="shared" si="15"/>
        <v/>
      </c>
    </row>
    <row r="117" spans="1:13" x14ac:dyDescent="0.25">
      <c r="A117" s="14"/>
      <c r="B117" s="15"/>
      <c r="C117" s="14"/>
      <c r="D117" s="14"/>
      <c r="E117" s="20"/>
      <c r="F117" s="21"/>
      <c r="G117" s="20" t="str">
        <f t="shared" si="12"/>
        <v/>
      </c>
      <c r="H117" s="21"/>
      <c r="I117" s="20" t="str">
        <f t="shared" si="13"/>
        <v/>
      </c>
      <c r="J117" s="21"/>
      <c r="K117" s="20" t="str">
        <f t="shared" si="14"/>
        <v/>
      </c>
      <c r="L117" s="21"/>
      <c r="M117" s="20" t="str">
        <f t="shared" si="15"/>
        <v/>
      </c>
    </row>
    <row r="118" spans="1:13" x14ac:dyDescent="0.25">
      <c r="A118" s="14"/>
      <c r="B118" s="15"/>
      <c r="C118" s="14"/>
      <c r="D118" s="14"/>
      <c r="E118" s="20"/>
      <c r="F118" s="21"/>
      <c r="G118" s="20" t="str">
        <f t="shared" si="12"/>
        <v/>
      </c>
      <c r="H118" s="21"/>
      <c r="I118" s="20" t="str">
        <f t="shared" si="13"/>
        <v/>
      </c>
      <c r="J118" s="21"/>
      <c r="K118" s="20" t="str">
        <f t="shared" si="14"/>
        <v/>
      </c>
      <c r="L118" s="21"/>
      <c r="M118" s="20" t="str">
        <f t="shared" si="15"/>
        <v/>
      </c>
    </row>
    <row r="119" spans="1:13" x14ac:dyDescent="0.25">
      <c r="A119" s="14"/>
      <c r="B119" s="15"/>
      <c r="C119" s="14"/>
      <c r="D119" s="14"/>
      <c r="E119" s="20"/>
      <c r="F119" s="21"/>
      <c r="G119" s="20" t="str">
        <f t="shared" si="12"/>
        <v/>
      </c>
      <c r="H119" s="21"/>
      <c r="I119" s="20" t="str">
        <f t="shared" si="13"/>
        <v/>
      </c>
      <c r="J119" s="21"/>
      <c r="K119" s="20" t="str">
        <f t="shared" si="14"/>
        <v/>
      </c>
      <c r="L119" s="21"/>
      <c r="M119" s="20" t="str">
        <f t="shared" si="15"/>
        <v/>
      </c>
    </row>
    <row r="120" spans="1:13" x14ac:dyDescent="0.25">
      <c r="A120" s="14"/>
      <c r="B120" s="15"/>
      <c r="C120" s="14"/>
      <c r="D120" s="14"/>
      <c r="E120" s="20"/>
      <c r="F120" s="21"/>
      <c r="G120" s="20" t="str">
        <f t="shared" si="12"/>
        <v/>
      </c>
      <c r="H120" s="21"/>
      <c r="I120" s="20" t="str">
        <f t="shared" si="13"/>
        <v/>
      </c>
      <c r="J120" s="21"/>
      <c r="K120" s="20" t="str">
        <f t="shared" si="14"/>
        <v/>
      </c>
      <c r="L120" s="21"/>
      <c r="M120" s="20" t="str">
        <f t="shared" si="15"/>
        <v/>
      </c>
    </row>
    <row r="121" spans="1:13" x14ac:dyDescent="0.25">
      <c r="A121" s="14"/>
      <c r="B121" s="15"/>
      <c r="C121" s="14"/>
      <c r="D121" s="14"/>
      <c r="E121" s="20"/>
      <c r="F121" s="21"/>
      <c r="G121" s="20" t="str">
        <f t="shared" si="12"/>
        <v/>
      </c>
      <c r="H121" s="21"/>
      <c r="I121" s="20" t="str">
        <f t="shared" si="13"/>
        <v/>
      </c>
      <c r="J121" s="21"/>
      <c r="K121" s="20" t="str">
        <f t="shared" si="14"/>
        <v/>
      </c>
      <c r="L121" s="21"/>
      <c r="M121" s="20" t="str">
        <f t="shared" si="15"/>
        <v/>
      </c>
    </row>
    <row r="122" spans="1:13" x14ac:dyDescent="0.25">
      <c r="A122" s="14"/>
      <c r="B122" s="15"/>
      <c r="C122" s="14"/>
      <c r="D122" s="14"/>
      <c r="E122" s="20"/>
      <c r="F122" s="21"/>
      <c r="G122" s="20" t="str">
        <f t="shared" si="12"/>
        <v/>
      </c>
      <c r="H122" s="21"/>
      <c r="I122" s="20" t="str">
        <f t="shared" si="13"/>
        <v/>
      </c>
      <c r="J122" s="21"/>
      <c r="K122" s="20" t="str">
        <f t="shared" si="14"/>
        <v/>
      </c>
      <c r="L122" s="21"/>
      <c r="M122" s="20" t="str">
        <f t="shared" si="15"/>
        <v/>
      </c>
    </row>
    <row r="123" spans="1:13" x14ac:dyDescent="0.25">
      <c r="A123" s="14"/>
      <c r="B123" s="15"/>
      <c r="C123" s="14"/>
      <c r="D123" s="14"/>
      <c r="E123" s="20"/>
      <c r="F123" s="21"/>
      <c r="G123" s="20" t="str">
        <f t="shared" si="12"/>
        <v/>
      </c>
      <c r="H123" s="21"/>
      <c r="I123" s="20" t="str">
        <f t="shared" si="13"/>
        <v/>
      </c>
      <c r="J123" s="21"/>
      <c r="K123" s="20" t="str">
        <f t="shared" si="14"/>
        <v/>
      </c>
      <c r="L123" s="21"/>
      <c r="M123" s="20" t="str">
        <f t="shared" si="15"/>
        <v/>
      </c>
    </row>
    <row r="124" spans="1:13" x14ac:dyDescent="0.25">
      <c r="A124" s="14"/>
      <c r="B124" s="15"/>
      <c r="C124" s="14"/>
      <c r="D124" s="14"/>
      <c r="E124" s="20"/>
      <c r="F124" s="21"/>
      <c r="G124" s="20" t="str">
        <f t="shared" si="12"/>
        <v/>
      </c>
      <c r="H124" s="21"/>
      <c r="I124" s="20" t="str">
        <f t="shared" si="13"/>
        <v/>
      </c>
      <c r="J124" s="21"/>
      <c r="K124" s="20" t="str">
        <f t="shared" si="14"/>
        <v/>
      </c>
      <c r="L124" s="21"/>
      <c r="M124" s="20" t="str">
        <f t="shared" si="15"/>
        <v/>
      </c>
    </row>
    <row r="125" spans="1:13" x14ac:dyDescent="0.25">
      <c r="A125" s="14"/>
      <c r="B125" s="15"/>
      <c r="C125" s="14"/>
      <c r="D125" s="14"/>
      <c r="E125" s="20"/>
      <c r="F125" s="21"/>
      <c r="G125" s="20" t="str">
        <f t="shared" si="12"/>
        <v/>
      </c>
      <c r="H125" s="21"/>
      <c r="I125" s="20" t="str">
        <f t="shared" si="13"/>
        <v/>
      </c>
      <c r="J125" s="21"/>
      <c r="K125" s="20" t="str">
        <f t="shared" si="14"/>
        <v/>
      </c>
      <c r="L125" s="21"/>
      <c r="M125" s="20" t="str">
        <f t="shared" si="15"/>
        <v/>
      </c>
    </row>
    <row r="126" spans="1:13" x14ac:dyDescent="0.25">
      <c r="A126" s="14"/>
      <c r="B126" s="15"/>
      <c r="C126" s="14"/>
      <c r="D126" s="14"/>
      <c r="E126" s="20"/>
      <c r="F126" s="21"/>
      <c r="G126" s="20" t="str">
        <f t="shared" ref="G126:G157" si="16">IF(OR($E126="",$F126=""),"",ROUND(E126*F126/100,2))</f>
        <v/>
      </c>
      <c r="H126" s="21"/>
      <c r="I126" s="20" t="str">
        <f t="shared" ref="I126:I157" si="17">IF(OR($G126="",$H126=""),"",ROUND(G126*H126/100,2))</f>
        <v/>
      </c>
      <c r="J126" s="21"/>
      <c r="K126" s="20" t="str">
        <f t="shared" ref="K126:K157" si="18">IF(OR($G126="",$I126="",$J126=""),"",ROUND((G126-I126)*J126/100,2))</f>
        <v/>
      </c>
      <c r="L126" s="21"/>
      <c r="M126" s="20" t="str">
        <f t="shared" ref="M126:M157" si="19">IF(OR($G126="",$I126="",$K126="",$L126=""),"",ROUND((G126-I126-K126)*(1-L126/100),2))</f>
        <v/>
      </c>
    </row>
    <row r="127" spans="1:13" x14ac:dyDescent="0.25">
      <c r="A127" s="14"/>
      <c r="B127" s="15"/>
      <c r="C127" s="14"/>
      <c r="D127" s="14"/>
      <c r="E127" s="20"/>
      <c r="F127" s="21"/>
      <c r="G127" s="20" t="str">
        <f t="shared" si="16"/>
        <v/>
      </c>
      <c r="H127" s="21"/>
      <c r="I127" s="20" t="str">
        <f t="shared" si="17"/>
        <v/>
      </c>
      <c r="J127" s="21"/>
      <c r="K127" s="20" t="str">
        <f t="shared" si="18"/>
        <v/>
      </c>
      <c r="L127" s="21"/>
      <c r="M127" s="20" t="str">
        <f t="shared" si="19"/>
        <v/>
      </c>
    </row>
    <row r="128" spans="1:13" x14ac:dyDescent="0.25">
      <c r="A128" s="14"/>
      <c r="B128" s="15"/>
      <c r="C128" s="14"/>
      <c r="D128" s="14"/>
      <c r="E128" s="20"/>
      <c r="F128" s="21"/>
      <c r="G128" s="20" t="str">
        <f t="shared" si="16"/>
        <v/>
      </c>
      <c r="H128" s="21"/>
      <c r="I128" s="20" t="str">
        <f t="shared" si="17"/>
        <v/>
      </c>
      <c r="J128" s="21"/>
      <c r="K128" s="20" t="str">
        <f t="shared" si="18"/>
        <v/>
      </c>
      <c r="L128" s="21"/>
      <c r="M128" s="20" t="str">
        <f t="shared" si="19"/>
        <v/>
      </c>
    </row>
    <row r="129" spans="1:13" x14ac:dyDescent="0.25">
      <c r="A129" s="14"/>
      <c r="B129" s="15"/>
      <c r="C129" s="14"/>
      <c r="D129" s="14"/>
      <c r="E129" s="20"/>
      <c r="F129" s="21"/>
      <c r="G129" s="20" t="str">
        <f t="shared" si="16"/>
        <v/>
      </c>
      <c r="H129" s="21"/>
      <c r="I129" s="20" t="str">
        <f t="shared" si="17"/>
        <v/>
      </c>
      <c r="J129" s="21"/>
      <c r="K129" s="20" t="str">
        <f t="shared" si="18"/>
        <v/>
      </c>
      <c r="L129" s="21"/>
      <c r="M129" s="20" t="str">
        <f t="shared" si="19"/>
        <v/>
      </c>
    </row>
    <row r="130" spans="1:13" x14ac:dyDescent="0.25">
      <c r="A130" s="14"/>
      <c r="B130" s="15"/>
      <c r="C130" s="14"/>
      <c r="D130" s="14"/>
      <c r="E130" s="20"/>
      <c r="F130" s="21"/>
      <c r="G130" s="20" t="str">
        <f t="shared" si="16"/>
        <v/>
      </c>
      <c r="H130" s="21"/>
      <c r="I130" s="20" t="str">
        <f t="shared" si="17"/>
        <v/>
      </c>
      <c r="J130" s="21"/>
      <c r="K130" s="20" t="str">
        <f t="shared" si="18"/>
        <v/>
      </c>
      <c r="L130" s="21"/>
      <c r="M130" s="20" t="str">
        <f t="shared" si="19"/>
        <v/>
      </c>
    </row>
    <row r="131" spans="1:13" x14ac:dyDescent="0.25">
      <c r="A131" s="14"/>
      <c r="B131" s="15"/>
      <c r="C131" s="14"/>
      <c r="D131" s="14"/>
      <c r="E131" s="20"/>
      <c r="F131" s="21"/>
      <c r="G131" s="20" t="str">
        <f t="shared" si="16"/>
        <v/>
      </c>
      <c r="H131" s="21"/>
      <c r="I131" s="20" t="str">
        <f t="shared" si="17"/>
        <v/>
      </c>
      <c r="J131" s="21"/>
      <c r="K131" s="20" t="str">
        <f t="shared" si="18"/>
        <v/>
      </c>
      <c r="L131" s="21"/>
      <c r="M131" s="20" t="str">
        <f t="shared" si="19"/>
        <v/>
      </c>
    </row>
    <row r="132" spans="1:13" x14ac:dyDescent="0.25">
      <c r="A132" s="14"/>
      <c r="B132" s="15"/>
      <c r="C132" s="14"/>
      <c r="D132" s="14"/>
      <c r="E132" s="20"/>
      <c r="F132" s="21"/>
      <c r="G132" s="20" t="str">
        <f t="shared" si="16"/>
        <v/>
      </c>
      <c r="H132" s="21"/>
      <c r="I132" s="20" t="str">
        <f t="shared" si="17"/>
        <v/>
      </c>
      <c r="J132" s="21"/>
      <c r="K132" s="20" t="str">
        <f t="shared" si="18"/>
        <v/>
      </c>
      <c r="L132" s="21"/>
      <c r="M132" s="20" t="str">
        <f t="shared" si="19"/>
        <v/>
      </c>
    </row>
    <row r="133" spans="1:13" x14ac:dyDescent="0.25">
      <c r="A133" s="14"/>
      <c r="B133" s="15"/>
      <c r="C133" s="14"/>
      <c r="D133" s="14"/>
      <c r="E133" s="20"/>
      <c r="F133" s="21"/>
      <c r="G133" s="20" t="str">
        <f t="shared" si="16"/>
        <v/>
      </c>
      <c r="H133" s="21"/>
      <c r="I133" s="20" t="str">
        <f t="shared" si="17"/>
        <v/>
      </c>
      <c r="J133" s="21"/>
      <c r="K133" s="20" t="str">
        <f t="shared" si="18"/>
        <v/>
      </c>
      <c r="L133" s="21"/>
      <c r="M133" s="20" t="str">
        <f t="shared" si="19"/>
        <v/>
      </c>
    </row>
    <row r="134" spans="1:13" x14ac:dyDescent="0.25">
      <c r="A134" s="14"/>
      <c r="B134" s="15"/>
      <c r="C134" s="14"/>
      <c r="D134" s="14"/>
      <c r="E134" s="20"/>
      <c r="F134" s="21"/>
      <c r="G134" s="20" t="str">
        <f t="shared" si="16"/>
        <v/>
      </c>
      <c r="H134" s="21"/>
      <c r="I134" s="20" t="str">
        <f t="shared" si="17"/>
        <v/>
      </c>
      <c r="J134" s="21"/>
      <c r="K134" s="20" t="str">
        <f t="shared" si="18"/>
        <v/>
      </c>
      <c r="L134" s="21"/>
      <c r="M134" s="20" t="str">
        <f t="shared" si="19"/>
        <v/>
      </c>
    </row>
    <row r="135" spans="1:13" x14ac:dyDescent="0.25">
      <c r="A135" s="14"/>
      <c r="B135" s="15"/>
      <c r="C135" s="14"/>
      <c r="D135" s="14"/>
      <c r="E135" s="20"/>
      <c r="F135" s="21"/>
      <c r="G135" s="20" t="str">
        <f t="shared" si="16"/>
        <v/>
      </c>
      <c r="H135" s="21"/>
      <c r="I135" s="20" t="str">
        <f t="shared" si="17"/>
        <v/>
      </c>
      <c r="J135" s="21"/>
      <c r="K135" s="20" t="str">
        <f t="shared" si="18"/>
        <v/>
      </c>
      <c r="L135" s="21"/>
      <c r="M135" s="20" t="str">
        <f t="shared" si="19"/>
        <v/>
      </c>
    </row>
    <row r="136" spans="1:13" x14ac:dyDescent="0.25">
      <c r="A136" s="14"/>
      <c r="B136" s="15"/>
      <c r="C136" s="14"/>
      <c r="D136" s="14"/>
      <c r="E136" s="20"/>
      <c r="F136" s="21"/>
      <c r="G136" s="20" t="str">
        <f t="shared" si="16"/>
        <v/>
      </c>
      <c r="H136" s="21"/>
      <c r="I136" s="20" t="str">
        <f t="shared" si="17"/>
        <v/>
      </c>
      <c r="J136" s="21"/>
      <c r="K136" s="20" t="str">
        <f t="shared" si="18"/>
        <v/>
      </c>
      <c r="L136" s="21"/>
      <c r="M136" s="20" t="str">
        <f t="shared" si="19"/>
        <v/>
      </c>
    </row>
    <row r="137" spans="1:13" x14ac:dyDescent="0.25">
      <c r="A137" s="14"/>
      <c r="B137" s="15"/>
      <c r="C137" s="14"/>
      <c r="D137" s="14"/>
      <c r="E137" s="20"/>
      <c r="F137" s="21"/>
      <c r="G137" s="20" t="str">
        <f t="shared" si="16"/>
        <v/>
      </c>
      <c r="H137" s="21"/>
      <c r="I137" s="20" t="str">
        <f t="shared" si="17"/>
        <v/>
      </c>
      <c r="J137" s="21"/>
      <c r="K137" s="20" t="str">
        <f t="shared" si="18"/>
        <v/>
      </c>
      <c r="L137" s="21"/>
      <c r="M137" s="20" t="str">
        <f t="shared" si="19"/>
        <v/>
      </c>
    </row>
    <row r="138" spans="1:13" x14ac:dyDescent="0.25">
      <c r="A138" s="14"/>
      <c r="B138" s="15"/>
      <c r="C138" s="14"/>
      <c r="D138" s="14"/>
      <c r="E138" s="20"/>
      <c r="F138" s="21"/>
      <c r="G138" s="20" t="str">
        <f t="shared" si="16"/>
        <v/>
      </c>
      <c r="H138" s="21"/>
      <c r="I138" s="20" t="str">
        <f t="shared" si="17"/>
        <v/>
      </c>
      <c r="J138" s="21"/>
      <c r="K138" s="20" t="str">
        <f t="shared" si="18"/>
        <v/>
      </c>
      <c r="L138" s="21"/>
      <c r="M138" s="20" t="str">
        <f t="shared" si="19"/>
        <v/>
      </c>
    </row>
    <row r="139" spans="1:13" x14ac:dyDescent="0.25">
      <c r="A139" s="14"/>
      <c r="B139" s="15"/>
      <c r="C139" s="14"/>
      <c r="D139" s="14"/>
      <c r="E139" s="20"/>
      <c r="F139" s="21"/>
      <c r="G139" s="20" t="str">
        <f t="shared" si="16"/>
        <v/>
      </c>
      <c r="H139" s="21"/>
      <c r="I139" s="20" t="str">
        <f t="shared" si="17"/>
        <v/>
      </c>
      <c r="J139" s="21"/>
      <c r="K139" s="20" t="str">
        <f t="shared" si="18"/>
        <v/>
      </c>
      <c r="L139" s="21"/>
      <c r="M139" s="20" t="str">
        <f t="shared" si="19"/>
        <v/>
      </c>
    </row>
    <row r="140" spans="1:13" x14ac:dyDescent="0.25">
      <c r="A140" s="14"/>
      <c r="B140" s="15"/>
      <c r="C140" s="14"/>
      <c r="D140" s="14"/>
      <c r="E140" s="20"/>
      <c r="F140" s="21"/>
      <c r="G140" s="20" t="str">
        <f t="shared" si="16"/>
        <v/>
      </c>
      <c r="H140" s="21"/>
      <c r="I140" s="20" t="str">
        <f t="shared" si="17"/>
        <v/>
      </c>
      <c r="J140" s="21"/>
      <c r="K140" s="20" t="str">
        <f t="shared" si="18"/>
        <v/>
      </c>
      <c r="L140" s="21"/>
      <c r="M140" s="20" t="str">
        <f t="shared" si="19"/>
        <v/>
      </c>
    </row>
    <row r="141" spans="1:13" x14ac:dyDescent="0.25">
      <c r="A141" s="14"/>
      <c r="B141" s="15"/>
      <c r="C141" s="14"/>
      <c r="D141" s="14"/>
      <c r="E141" s="20"/>
      <c r="F141" s="21"/>
      <c r="G141" s="20" t="str">
        <f t="shared" si="16"/>
        <v/>
      </c>
      <c r="H141" s="21"/>
      <c r="I141" s="20" t="str">
        <f t="shared" si="17"/>
        <v/>
      </c>
      <c r="J141" s="21"/>
      <c r="K141" s="20" t="str">
        <f t="shared" si="18"/>
        <v/>
      </c>
      <c r="L141" s="21"/>
      <c r="M141" s="20" t="str">
        <f t="shared" si="19"/>
        <v/>
      </c>
    </row>
    <row r="142" spans="1:13" x14ac:dyDescent="0.25">
      <c r="A142" s="14"/>
      <c r="B142" s="15"/>
      <c r="C142" s="14"/>
      <c r="D142" s="14"/>
      <c r="E142" s="20"/>
      <c r="F142" s="21"/>
      <c r="G142" s="20" t="str">
        <f t="shared" si="16"/>
        <v/>
      </c>
      <c r="H142" s="21"/>
      <c r="I142" s="20" t="str">
        <f t="shared" si="17"/>
        <v/>
      </c>
      <c r="J142" s="21"/>
      <c r="K142" s="20" t="str">
        <f t="shared" si="18"/>
        <v/>
      </c>
      <c r="L142" s="21"/>
      <c r="M142" s="20" t="str">
        <f t="shared" si="19"/>
        <v/>
      </c>
    </row>
    <row r="143" spans="1:13" x14ac:dyDescent="0.25">
      <c r="A143" s="14"/>
      <c r="B143" s="15"/>
      <c r="C143" s="14"/>
      <c r="D143" s="14"/>
      <c r="E143" s="20"/>
      <c r="F143" s="21"/>
      <c r="G143" s="20" t="str">
        <f t="shared" si="16"/>
        <v/>
      </c>
      <c r="H143" s="21"/>
      <c r="I143" s="20" t="str">
        <f t="shared" si="17"/>
        <v/>
      </c>
      <c r="J143" s="21"/>
      <c r="K143" s="20" t="str">
        <f t="shared" si="18"/>
        <v/>
      </c>
      <c r="L143" s="21"/>
      <c r="M143" s="20" t="str">
        <f t="shared" si="19"/>
        <v/>
      </c>
    </row>
    <row r="144" spans="1:13" x14ac:dyDescent="0.25">
      <c r="A144" s="14"/>
      <c r="B144" s="15"/>
      <c r="C144" s="14"/>
      <c r="D144" s="14"/>
      <c r="E144" s="20"/>
      <c r="F144" s="21"/>
      <c r="G144" s="20" t="str">
        <f t="shared" si="16"/>
        <v/>
      </c>
      <c r="H144" s="21"/>
      <c r="I144" s="20" t="str">
        <f t="shared" si="17"/>
        <v/>
      </c>
      <c r="J144" s="21"/>
      <c r="K144" s="20" t="str">
        <f t="shared" si="18"/>
        <v/>
      </c>
      <c r="L144" s="21"/>
      <c r="M144" s="20" t="str">
        <f t="shared" si="19"/>
        <v/>
      </c>
    </row>
    <row r="145" spans="1:13" x14ac:dyDescent="0.25">
      <c r="A145" s="14"/>
      <c r="B145" s="15"/>
      <c r="C145" s="14"/>
      <c r="D145" s="14"/>
      <c r="E145" s="20"/>
      <c r="F145" s="21"/>
      <c r="G145" s="20" t="str">
        <f t="shared" si="16"/>
        <v/>
      </c>
      <c r="H145" s="21"/>
      <c r="I145" s="20" t="str">
        <f t="shared" si="17"/>
        <v/>
      </c>
      <c r="J145" s="21"/>
      <c r="K145" s="20" t="str">
        <f t="shared" si="18"/>
        <v/>
      </c>
      <c r="L145" s="21"/>
      <c r="M145" s="20" t="str">
        <f t="shared" si="19"/>
        <v/>
      </c>
    </row>
    <row r="146" spans="1:13" x14ac:dyDescent="0.25">
      <c r="A146" s="14"/>
      <c r="B146" s="15"/>
      <c r="C146" s="14"/>
      <c r="D146" s="14"/>
      <c r="E146" s="20"/>
      <c r="F146" s="21"/>
      <c r="G146" s="20" t="str">
        <f t="shared" si="16"/>
        <v/>
      </c>
      <c r="H146" s="21"/>
      <c r="I146" s="20" t="str">
        <f t="shared" si="17"/>
        <v/>
      </c>
      <c r="J146" s="21"/>
      <c r="K146" s="20" t="str">
        <f t="shared" si="18"/>
        <v/>
      </c>
      <c r="L146" s="21"/>
      <c r="M146" s="20" t="str">
        <f t="shared" si="19"/>
        <v/>
      </c>
    </row>
    <row r="147" spans="1:13" x14ac:dyDescent="0.25">
      <c r="A147" s="14"/>
      <c r="B147" s="15"/>
      <c r="C147" s="14"/>
      <c r="D147" s="14"/>
      <c r="E147" s="20"/>
      <c r="F147" s="21"/>
      <c r="G147" s="20" t="str">
        <f t="shared" si="16"/>
        <v/>
      </c>
      <c r="H147" s="21"/>
      <c r="I147" s="20" t="str">
        <f t="shared" si="17"/>
        <v/>
      </c>
      <c r="J147" s="21"/>
      <c r="K147" s="20" t="str">
        <f t="shared" si="18"/>
        <v/>
      </c>
      <c r="L147" s="21"/>
      <c r="M147" s="20" t="str">
        <f t="shared" si="19"/>
        <v/>
      </c>
    </row>
    <row r="148" spans="1:13" x14ac:dyDescent="0.25">
      <c r="A148" s="14"/>
      <c r="B148" s="15"/>
      <c r="C148" s="14"/>
      <c r="D148" s="14"/>
      <c r="E148" s="20"/>
      <c r="F148" s="21"/>
      <c r="G148" s="20" t="str">
        <f t="shared" si="16"/>
        <v/>
      </c>
      <c r="H148" s="21"/>
      <c r="I148" s="20" t="str">
        <f t="shared" si="17"/>
        <v/>
      </c>
      <c r="J148" s="21"/>
      <c r="K148" s="20" t="str">
        <f t="shared" si="18"/>
        <v/>
      </c>
      <c r="L148" s="21"/>
      <c r="M148" s="20" t="str">
        <f t="shared" si="19"/>
        <v/>
      </c>
    </row>
    <row r="149" spans="1:13" x14ac:dyDescent="0.25">
      <c r="A149" s="14"/>
      <c r="B149" s="15"/>
      <c r="C149" s="14"/>
      <c r="D149" s="14"/>
      <c r="E149" s="20"/>
      <c r="F149" s="21"/>
      <c r="G149" s="20" t="str">
        <f t="shared" si="16"/>
        <v/>
      </c>
      <c r="H149" s="21"/>
      <c r="I149" s="20" t="str">
        <f t="shared" si="17"/>
        <v/>
      </c>
      <c r="J149" s="21"/>
      <c r="K149" s="20" t="str">
        <f t="shared" si="18"/>
        <v/>
      </c>
      <c r="L149" s="21"/>
      <c r="M149" s="20" t="str">
        <f t="shared" si="19"/>
        <v/>
      </c>
    </row>
    <row r="150" spans="1:13" x14ac:dyDescent="0.25">
      <c r="A150" s="14"/>
      <c r="B150" s="15"/>
      <c r="C150" s="14"/>
      <c r="D150" s="14"/>
      <c r="E150" s="20"/>
      <c r="F150" s="21"/>
      <c r="G150" s="20" t="str">
        <f t="shared" si="16"/>
        <v/>
      </c>
      <c r="H150" s="21"/>
      <c r="I150" s="20" t="str">
        <f t="shared" si="17"/>
        <v/>
      </c>
      <c r="J150" s="21"/>
      <c r="K150" s="20" t="str">
        <f t="shared" si="18"/>
        <v/>
      </c>
      <c r="L150" s="21"/>
      <c r="M150" s="20" t="str">
        <f t="shared" si="19"/>
        <v/>
      </c>
    </row>
    <row r="151" spans="1:13" x14ac:dyDescent="0.25">
      <c r="A151" s="14"/>
      <c r="B151" s="15"/>
      <c r="C151" s="14"/>
      <c r="D151" s="14"/>
      <c r="E151" s="20"/>
      <c r="F151" s="21"/>
      <c r="G151" s="20" t="str">
        <f t="shared" si="16"/>
        <v/>
      </c>
      <c r="H151" s="21"/>
      <c r="I151" s="20" t="str">
        <f t="shared" si="17"/>
        <v/>
      </c>
      <c r="J151" s="21"/>
      <c r="K151" s="20" t="str">
        <f t="shared" si="18"/>
        <v/>
      </c>
      <c r="L151" s="21"/>
      <c r="M151" s="20" t="str">
        <f t="shared" si="19"/>
        <v/>
      </c>
    </row>
    <row r="152" spans="1:13" x14ac:dyDescent="0.25">
      <c r="A152" s="14"/>
      <c r="B152" s="15"/>
      <c r="C152" s="14"/>
      <c r="D152" s="14"/>
      <c r="E152" s="20"/>
      <c r="F152" s="21"/>
      <c r="G152" s="20" t="str">
        <f t="shared" si="16"/>
        <v/>
      </c>
      <c r="H152" s="21"/>
      <c r="I152" s="20" t="str">
        <f t="shared" si="17"/>
        <v/>
      </c>
      <c r="J152" s="21"/>
      <c r="K152" s="20" t="str">
        <f t="shared" si="18"/>
        <v/>
      </c>
      <c r="L152" s="21"/>
      <c r="M152" s="20" t="str">
        <f t="shared" si="19"/>
        <v/>
      </c>
    </row>
    <row r="153" spans="1:13" x14ac:dyDescent="0.25">
      <c r="A153" s="14"/>
      <c r="B153" s="15"/>
      <c r="C153" s="14"/>
      <c r="D153" s="14"/>
      <c r="E153" s="20"/>
      <c r="F153" s="21"/>
      <c r="G153" s="20" t="str">
        <f t="shared" si="16"/>
        <v/>
      </c>
      <c r="H153" s="21"/>
      <c r="I153" s="20" t="str">
        <f t="shared" si="17"/>
        <v/>
      </c>
      <c r="J153" s="21"/>
      <c r="K153" s="20" t="str">
        <f t="shared" si="18"/>
        <v/>
      </c>
      <c r="L153" s="21"/>
      <c r="M153" s="20" t="str">
        <f t="shared" si="19"/>
        <v/>
      </c>
    </row>
    <row r="154" spans="1:13" x14ac:dyDescent="0.25">
      <c r="A154" s="14"/>
      <c r="B154" s="15"/>
      <c r="C154" s="14"/>
      <c r="D154" s="14"/>
      <c r="E154" s="20"/>
      <c r="F154" s="21"/>
      <c r="G154" s="20" t="str">
        <f t="shared" si="16"/>
        <v/>
      </c>
      <c r="H154" s="21"/>
      <c r="I154" s="20" t="str">
        <f t="shared" si="17"/>
        <v/>
      </c>
      <c r="J154" s="21"/>
      <c r="K154" s="20" t="str">
        <f t="shared" si="18"/>
        <v/>
      </c>
      <c r="L154" s="21"/>
      <c r="M154" s="20" t="str">
        <f t="shared" si="19"/>
        <v/>
      </c>
    </row>
    <row r="155" spans="1:13" x14ac:dyDescent="0.25">
      <c r="A155" s="14"/>
      <c r="B155" s="15"/>
      <c r="C155" s="14"/>
      <c r="D155" s="14"/>
      <c r="E155" s="20"/>
      <c r="F155" s="21"/>
      <c r="G155" s="20" t="str">
        <f t="shared" si="16"/>
        <v/>
      </c>
      <c r="H155" s="21"/>
      <c r="I155" s="20" t="str">
        <f t="shared" si="17"/>
        <v/>
      </c>
      <c r="J155" s="21"/>
      <c r="K155" s="20" t="str">
        <f t="shared" si="18"/>
        <v/>
      </c>
      <c r="L155" s="21"/>
      <c r="M155" s="20" t="str">
        <f t="shared" si="19"/>
        <v/>
      </c>
    </row>
    <row r="156" spans="1:13" x14ac:dyDescent="0.25">
      <c r="A156" s="14"/>
      <c r="B156" s="15"/>
      <c r="C156" s="14"/>
      <c r="D156" s="14"/>
      <c r="E156" s="20"/>
      <c r="F156" s="21"/>
      <c r="G156" s="20" t="str">
        <f t="shared" si="16"/>
        <v/>
      </c>
      <c r="H156" s="21"/>
      <c r="I156" s="20" t="str">
        <f t="shared" si="17"/>
        <v/>
      </c>
      <c r="J156" s="21"/>
      <c r="K156" s="20" t="str">
        <f t="shared" si="18"/>
        <v/>
      </c>
      <c r="L156" s="21"/>
      <c r="M156" s="20" t="str">
        <f t="shared" si="19"/>
        <v/>
      </c>
    </row>
    <row r="157" spans="1:13" x14ac:dyDescent="0.25">
      <c r="A157" s="14"/>
      <c r="B157" s="15"/>
      <c r="C157" s="14"/>
      <c r="D157" s="14"/>
      <c r="E157" s="20"/>
      <c r="F157" s="21"/>
      <c r="G157" s="20" t="str">
        <f t="shared" si="16"/>
        <v/>
      </c>
      <c r="H157" s="21"/>
      <c r="I157" s="20" t="str">
        <f t="shared" si="17"/>
        <v/>
      </c>
      <c r="J157" s="21"/>
      <c r="K157" s="20" t="str">
        <f t="shared" si="18"/>
        <v/>
      </c>
      <c r="L157" s="21"/>
      <c r="M157" s="20" t="str">
        <f t="shared" si="19"/>
        <v/>
      </c>
    </row>
    <row r="158" spans="1:13" x14ac:dyDescent="0.25">
      <c r="A158" s="14"/>
      <c r="B158" s="15"/>
      <c r="C158" s="14"/>
      <c r="D158" s="14"/>
      <c r="E158" s="20"/>
      <c r="F158" s="21"/>
      <c r="G158" s="20" t="str">
        <f t="shared" ref="G158:G189" si="20">IF(OR($E158="",$F158=""),"",ROUND(E158*F158/100,2))</f>
        <v/>
      </c>
      <c r="H158" s="21"/>
      <c r="I158" s="20" t="str">
        <f t="shared" ref="I158:I189" si="21">IF(OR($G158="",$H158=""),"",ROUND(G158*H158/100,2))</f>
        <v/>
      </c>
      <c r="J158" s="21"/>
      <c r="K158" s="20" t="str">
        <f t="shared" ref="K158:K189" si="22">IF(OR($G158="",$I158="",$J158=""),"",ROUND((G158-I158)*J158/100,2))</f>
        <v/>
      </c>
      <c r="L158" s="21"/>
      <c r="M158" s="20" t="str">
        <f t="shared" ref="M158:M189" si="23">IF(OR($G158="",$I158="",$K158="",$L158=""),"",ROUND((G158-I158-K158)*(1-L158/100),2))</f>
        <v/>
      </c>
    </row>
    <row r="159" spans="1:13" x14ac:dyDescent="0.25">
      <c r="A159" s="14"/>
      <c r="B159" s="15"/>
      <c r="C159" s="14"/>
      <c r="D159" s="14"/>
      <c r="E159" s="20"/>
      <c r="F159" s="21"/>
      <c r="G159" s="20" t="str">
        <f t="shared" si="20"/>
        <v/>
      </c>
      <c r="H159" s="21"/>
      <c r="I159" s="20" t="str">
        <f t="shared" si="21"/>
        <v/>
      </c>
      <c r="J159" s="21"/>
      <c r="K159" s="20" t="str">
        <f t="shared" si="22"/>
        <v/>
      </c>
      <c r="L159" s="21"/>
      <c r="M159" s="20" t="str">
        <f t="shared" si="23"/>
        <v/>
      </c>
    </row>
    <row r="160" spans="1:13" x14ac:dyDescent="0.25">
      <c r="A160" s="14"/>
      <c r="B160" s="15"/>
      <c r="C160" s="14"/>
      <c r="D160" s="14"/>
      <c r="E160" s="20"/>
      <c r="F160" s="21"/>
      <c r="G160" s="20" t="str">
        <f t="shared" si="20"/>
        <v/>
      </c>
      <c r="H160" s="21"/>
      <c r="I160" s="20" t="str">
        <f t="shared" si="21"/>
        <v/>
      </c>
      <c r="J160" s="21"/>
      <c r="K160" s="20" t="str">
        <f t="shared" si="22"/>
        <v/>
      </c>
      <c r="L160" s="21"/>
      <c r="M160" s="20" t="str">
        <f t="shared" si="23"/>
        <v/>
      </c>
    </row>
    <row r="161" spans="1:13" x14ac:dyDescent="0.25">
      <c r="A161" s="14"/>
      <c r="B161" s="15"/>
      <c r="C161" s="14"/>
      <c r="D161" s="14"/>
      <c r="E161" s="20"/>
      <c r="F161" s="21"/>
      <c r="G161" s="20" t="str">
        <f t="shared" si="20"/>
        <v/>
      </c>
      <c r="H161" s="21"/>
      <c r="I161" s="20" t="str">
        <f t="shared" si="21"/>
        <v/>
      </c>
      <c r="J161" s="21"/>
      <c r="K161" s="20" t="str">
        <f t="shared" si="22"/>
        <v/>
      </c>
      <c r="L161" s="21"/>
      <c r="M161" s="20" t="str">
        <f t="shared" si="23"/>
        <v/>
      </c>
    </row>
    <row r="162" spans="1:13" x14ac:dyDescent="0.25">
      <c r="A162" s="14"/>
      <c r="B162" s="15"/>
      <c r="C162" s="14"/>
      <c r="D162" s="14"/>
      <c r="E162" s="20"/>
      <c r="F162" s="21"/>
      <c r="G162" s="20" t="str">
        <f t="shared" si="20"/>
        <v/>
      </c>
      <c r="H162" s="21"/>
      <c r="I162" s="20" t="str">
        <f t="shared" si="21"/>
        <v/>
      </c>
      <c r="J162" s="21"/>
      <c r="K162" s="20" t="str">
        <f t="shared" si="22"/>
        <v/>
      </c>
      <c r="L162" s="21"/>
      <c r="M162" s="20" t="str">
        <f t="shared" si="23"/>
        <v/>
      </c>
    </row>
    <row r="163" spans="1:13" x14ac:dyDescent="0.25">
      <c r="A163" s="14"/>
      <c r="B163" s="15"/>
      <c r="C163" s="14"/>
      <c r="D163" s="14"/>
      <c r="E163" s="20"/>
      <c r="F163" s="21"/>
      <c r="G163" s="20" t="str">
        <f t="shared" si="20"/>
        <v/>
      </c>
      <c r="H163" s="21"/>
      <c r="I163" s="20" t="str">
        <f t="shared" si="21"/>
        <v/>
      </c>
      <c r="J163" s="21"/>
      <c r="K163" s="20" t="str">
        <f t="shared" si="22"/>
        <v/>
      </c>
      <c r="L163" s="21"/>
      <c r="M163" s="20" t="str">
        <f t="shared" si="23"/>
        <v/>
      </c>
    </row>
    <row r="164" spans="1:13" x14ac:dyDescent="0.25">
      <c r="A164" s="14"/>
      <c r="B164" s="15"/>
      <c r="C164" s="14"/>
      <c r="D164" s="14"/>
      <c r="E164" s="20"/>
      <c r="F164" s="21"/>
      <c r="G164" s="20" t="str">
        <f t="shared" si="20"/>
        <v/>
      </c>
      <c r="H164" s="21"/>
      <c r="I164" s="20" t="str">
        <f t="shared" si="21"/>
        <v/>
      </c>
      <c r="J164" s="21"/>
      <c r="K164" s="20" t="str">
        <f t="shared" si="22"/>
        <v/>
      </c>
      <c r="L164" s="21"/>
      <c r="M164" s="20" t="str">
        <f t="shared" si="23"/>
        <v/>
      </c>
    </row>
    <row r="165" spans="1:13" x14ac:dyDescent="0.25">
      <c r="A165" s="14"/>
      <c r="B165" s="15"/>
      <c r="C165" s="14"/>
      <c r="D165" s="14"/>
      <c r="E165" s="20"/>
      <c r="F165" s="21"/>
      <c r="G165" s="20" t="str">
        <f t="shared" si="20"/>
        <v/>
      </c>
      <c r="H165" s="21"/>
      <c r="I165" s="20" t="str">
        <f t="shared" si="21"/>
        <v/>
      </c>
      <c r="J165" s="21"/>
      <c r="K165" s="20" t="str">
        <f t="shared" si="22"/>
        <v/>
      </c>
      <c r="L165" s="21"/>
      <c r="M165" s="20" t="str">
        <f t="shared" si="23"/>
        <v/>
      </c>
    </row>
    <row r="166" spans="1:13" x14ac:dyDescent="0.25">
      <c r="A166" s="14"/>
      <c r="B166" s="15"/>
      <c r="C166" s="14"/>
      <c r="D166" s="14"/>
      <c r="E166" s="20"/>
      <c r="F166" s="21"/>
      <c r="G166" s="20" t="str">
        <f t="shared" si="20"/>
        <v/>
      </c>
      <c r="H166" s="21"/>
      <c r="I166" s="20" t="str">
        <f t="shared" si="21"/>
        <v/>
      </c>
      <c r="J166" s="21"/>
      <c r="K166" s="20" t="str">
        <f t="shared" si="22"/>
        <v/>
      </c>
      <c r="L166" s="21"/>
      <c r="M166" s="20" t="str">
        <f t="shared" si="23"/>
        <v/>
      </c>
    </row>
    <row r="167" spans="1:13" x14ac:dyDescent="0.25">
      <c r="A167" s="14"/>
      <c r="B167" s="15"/>
      <c r="C167" s="14"/>
      <c r="D167" s="14"/>
      <c r="E167" s="20"/>
      <c r="F167" s="21"/>
      <c r="G167" s="20" t="str">
        <f t="shared" si="20"/>
        <v/>
      </c>
      <c r="H167" s="21"/>
      <c r="I167" s="20" t="str">
        <f t="shared" si="21"/>
        <v/>
      </c>
      <c r="J167" s="21"/>
      <c r="K167" s="20" t="str">
        <f t="shared" si="22"/>
        <v/>
      </c>
      <c r="L167" s="21"/>
      <c r="M167" s="20" t="str">
        <f t="shared" si="23"/>
        <v/>
      </c>
    </row>
    <row r="168" spans="1:13" x14ac:dyDescent="0.25">
      <c r="A168" s="14"/>
      <c r="B168" s="15"/>
      <c r="C168" s="14"/>
      <c r="D168" s="14"/>
      <c r="E168" s="20"/>
      <c r="F168" s="21"/>
      <c r="G168" s="20" t="str">
        <f t="shared" si="20"/>
        <v/>
      </c>
      <c r="H168" s="21"/>
      <c r="I168" s="20" t="str">
        <f t="shared" si="21"/>
        <v/>
      </c>
      <c r="J168" s="21"/>
      <c r="K168" s="20" t="str">
        <f t="shared" si="22"/>
        <v/>
      </c>
      <c r="L168" s="21"/>
      <c r="M168" s="20" t="str">
        <f t="shared" si="23"/>
        <v/>
      </c>
    </row>
    <row r="169" spans="1:13" x14ac:dyDescent="0.25">
      <c r="A169" s="14"/>
      <c r="B169" s="15"/>
      <c r="C169" s="14"/>
      <c r="D169" s="14"/>
      <c r="E169" s="20"/>
      <c r="F169" s="21"/>
      <c r="G169" s="20" t="str">
        <f t="shared" si="20"/>
        <v/>
      </c>
      <c r="H169" s="21"/>
      <c r="I169" s="20" t="str">
        <f t="shared" si="21"/>
        <v/>
      </c>
      <c r="J169" s="21"/>
      <c r="K169" s="20" t="str">
        <f t="shared" si="22"/>
        <v/>
      </c>
      <c r="L169" s="21"/>
      <c r="M169" s="20" t="str">
        <f t="shared" si="23"/>
        <v/>
      </c>
    </row>
    <row r="170" spans="1:13" x14ac:dyDescent="0.25">
      <c r="A170" s="14"/>
      <c r="B170" s="15"/>
      <c r="C170" s="14"/>
      <c r="D170" s="14"/>
      <c r="E170" s="20"/>
      <c r="F170" s="21"/>
      <c r="G170" s="20" t="str">
        <f t="shared" si="20"/>
        <v/>
      </c>
      <c r="H170" s="21"/>
      <c r="I170" s="20" t="str">
        <f t="shared" si="21"/>
        <v/>
      </c>
      <c r="J170" s="21"/>
      <c r="K170" s="20" t="str">
        <f t="shared" si="22"/>
        <v/>
      </c>
      <c r="L170" s="21"/>
      <c r="M170" s="20" t="str">
        <f t="shared" si="23"/>
        <v/>
      </c>
    </row>
    <row r="171" spans="1:13" x14ac:dyDescent="0.25">
      <c r="A171" s="14"/>
      <c r="B171" s="15"/>
      <c r="C171" s="14"/>
      <c r="D171" s="14"/>
      <c r="E171" s="20"/>
      <c r="F171" s="21"/>
      <c r="G171" s="20" t="str">
        <f t="shared" si="20"/>
        <v/>
      </c>
      <c r="H171" s="21"/>
      <c r="I171" s="20" t="str">
        <f t="shared" si="21"/>
        <v/>
      </c>
      <c r="J171" s="21"/>
      <c r="K171" s="20" t="str">
        <f t="shared" si="22"/>
        <v/>
      </c>
      <c r="L171" s="21"/>
      <c r="M171" s="20" t="str">
        <f t="shared" si="23"/>
        <v/>
      </c>
    </row>
    <row r="172" spans="1:13" x14ac:dyDescent="0.25">
      <c r="A172" s="14"/>
      <c r="B172" s="15"/>
      <c r="C172" s="14"/>
      <c r="D172" s="14"/>
      <c r="E172" s="20"/>
      <c r="F172" s="21"/>
      <c r="G172" s="20" t="str">
        <f t="shared" si="20"/>
        <v/>
      </c>
      <c r="H172" s="21"/>
      <c r="I172" s="20" t="str">
        <f t="shared" si="21"/>
        <v/>
      </c>
      <c r="J172" s="21"/>
      <c r="K172" s="20" t="str">
        <f t="shared" si="22"/>
        <v/>
      </c>
      <c r="L172" s="21"/>
      <c r="M172" s="20" t="str">
        <f t="shared" si="23"/>
        <v/>
      </c>
    </row>
    <row r="173" spans="1:13" x14ac:dyDescent="0.25">
      <c r="A173" s="14"/>
      <c r="B173" s="15"/>
      <c r="C173" s="14"/>
      <c r="D173" s="14"/>
      <c r="E173" s="20"/>
      <c r="F173" s="21"/>
      <c r="G173" s="20" t="str">
        <f t="shared" si="20"/>
        <v/>
      </c>
      <c r="H173" s="21"/>
      <c r="I173" s="20" t="str">
        <f t="shared" si="21"/>
        <v/>
      </c>
      <c r="J173" s="21"/>
      <c r="K173" s="20" t="str">
        <f t="shared" si="22"/>
        <v/>
      </c>
      <c r="L173" s="21"/>
      <c r="M173" s="20" t="str">
        <f t="shared" si="23"/>
        <v/>
      </c>
    </row>
    <row r="174" spans="1:13" x14ac:dyDescent="0.25">
      <c r="A174" s="14"/>
      <c r="B174" s="15"/>
      <c r="C174" s="14"/>
      <c r="D174" s="14"/>
      <c r="E174" s="20"/>
      <c r="F174" s="21"/>
      <c r="G174" s="20" t="str">
        <f t="shared" si="20"/>
        <v/>
      </c>
      <c r="H174" s="21"/>
      <c r="I174" s="20" t="str">
        <f t="shared" si="21"/>
        <v/>
      </c>
      <c r="J174" s="21"/>
      <c r="K174" s="20" t="str">
        <f t="shared" si="22"/>
        <v/>
      </c>
      <c r="L174" s="21"/>
      <c r="M174" s="20" t="str">
        <f t="shared" si="23"/>
        <v/>
      </c>
    </row>
    <row r="175" spans="1:13" x14ac:dyDescent="0.25">
      <c r="A175" s="14"/>
      <c r="B175" s="15"/>
      <c r="C175" s="14"/>
      <c r="D175" s="14"/>
      <c r="E175" s="20"/>
      <c r="F175" s="21"/>
      <c r="G175" s="20" t="str">
        <f t="shared" si="20"/>
        <v/>
      </c>
      <c r="H175" s="21"/>
      <c r="I175" s="20" t="str">
        <f t="shared" si="21"/>
        <v/>
      </c>
      <c r="J175" s="21"/>
      <c r="K175" s="20" t="str">
        <f t="shared" si="22"/>
        <v/>
      </c>
      <c r="L175" s="21"/>
      <c r="M175" s="20" t="str">
        <f t="shared" si="23"/>
        <v/>
      </c>
    </row>
    <row r="176" spans="1:13" x14ac:dyDescent="0.25">
      <c r="A176" s="14"/>
      <c r="B176" s="15"/>
      <c r="C176" s="14"/>
      <c r="D176" s="14"/>
      <c r="E176" s="20"/>
      <c r="F176" s="21"/>
      <c r="G176" s="20" t="str">
        <f t="shared" si="20"/>
        <v/>
      </c>
      <c r="H176" s="21"/>
      <c r="I176" s="20" t="str">
        <f t="shared" si="21"/>
        <v/>
      </c>
      <c r="J176" s="21"/>
      <c r="K176" s="20" t="str">
        <f t="shared" si="22"/>
        <v/>
      </c>
      <c r="L176" s="21"/>
      <c r="M176" s="20" t="str">
        <f t="shared" si="23"/>
        <v/>
      </c>
    </row>
    <row r="177" spans="1:13" x14ac:dyDescent="0.25">
      <c r="A177" s="14"/>
      <c r="B177" s="15"/>
      <c r="C177" s="14"/>
      <c r="D177" s="14"/>
      <c r="E177" s="20"/>
      <c r="F177" s="21"/>
      <c r="G177" s="20" t="str">
        <f t="shared" si="20"/>
        <v/>
      </c>
      <c r="H177" s="21"/>
      <c r="I177" s="20" t="str">
        <f t="shared" si="21"/>
        <v/>
      </c>
      <c r="J177" s="21"/>
      <c r="K177" s="20" t="str">
        <f t="shared" si="22"/>
        <v/>
      </c>
      <c r="L177" s="21"/>
      <c r="M177" s="20" t="str">
        <f t="shared" si="23"/>
        <v/>
      </c>
    </row>
    <row r="178" spans="1:13" x14ac:dyDescent="0.25">
      <c r="A178" s="14"/>
      <c r="B178" s="15"/>
      <c r="C178" s="14"/>
      <c r="D178" s="14"/>
      <c r="E178" s="20"/>
      <c r="F178" s="21"/>
      <c r="G178" s="20" t="str">
        <f t="shared" si="20"/>
        <v/>
      </c>
      <c r="H178" s="21"/>
      <c r="I178" s="20" t="str">
        <f t="shared" si="21"/>
        <v/>
      </c>
      <c r="J178" s="21"/>
      <c r="K178" s="20" t="str">
        <f t="shared" si="22"/>
        <v/>
      </c>
      <c r="L178" s="21"/>
      <c r="M178" s="20" t="str">
        <f t="shared" si="23"/>
        <v/>
      </c>
    </row>
    <row r="179" spans="1:13" x14ac:dyDescent="0.25">
      <c r="A179" s="14"/>
      <c r="B179" s="15"/>
      <c r="C179" s="14"/>
      <c r="D179" s="14"/>
      <c r="E179" s="20"/>
      <c r="F179" s="21"/>
      <c r="G179" s="20" t="str">
        <f t="shared" si="20"/>
        <v/>
      </c>
      <c r="H179" s="21"/>
      <c r="I179" s="20" t="str">
        <f t="shared" si="21"/>
        <v/>
      </c>
      <c r="J179" s="21"/>
      <c r="K179" s="20" t="str">
        <f t="shared" si="22"/>
        <v/>
      </c>
      <c r="L179" s="21"/>
      <c r="M179" s="20" t="str">
        <f t="shared" si="23"/>
        <v/>
      </c>
    </row>
    <row r="180" spans="1:13" x14ac:dyDescent="0.25">
      <c r="A180" s="14"/>
      <c r="B180" s="15"/>
      <c r="C180" s="14"/>
      <c r="D180" s="14"/>
      <c r="E180" s="20"/>
      <c r="F180" s="21"/>
      <c r="G180" s="20" t="str">
        <f t="shared" si="20"/>
        <v/>
      </c>
      <c r="H180" s="21"/>
      <c r="I180" s="20" t="str">
        <f t="shared" si="21"/>
        <v/>
      </c>
      <c r="J180" s="21"/>
      <c r="K180" s="20" t="str">
        <f t="shared" si="22"/>
        <v/>
      </c>
      <c r="L180" s="21"/>
      <c r="M180" s="20" t="str">
        <f t="shared" si="23"/>
        <v/>
      </c>
    </row>
    <row r="181" spans="1:13" x14ac:dyDescent="0.25">
      <c r="A181" s="14"/>
      <c r="B181" s="15"/>
      <c r="C181" s="14"/>
      <c r="D181" s="14"/>
      <c r="E181" s="20"/>
      <c r="F181" s="21"/>
      <c r="G181" s="20" t="str">
        <f t="shared" si="20"/>
        <v/>
      </c>
      <c r="H181" s="21"/>
      <c r="I181" s="20" t="str">
        <f t="shared" si="21"/>
        <v/>
      </c>
      <c r="J181" s="21"/>
      <c r="K181" s="20" t="str">
        <f t="shared" si="22"/>
        <v/>
      </c>
      <c r="L181" s="21"/>
      <c r="M181" s="20" t="str">
        <f t="shared" si="23"/>
        <v/>
      </c>
    </row>
    <row r="182" spans="1:13" x14ac:dyDescent="0.25">
      <c r="A182" s="14"/>
      <c r="B182" s="15"/>
      <c r="C182" s="14"/>
      <c r="D182" s="14"/>
      <c r="E182" s="20"/>
      <c r="F182" s="21"/>
      <c r="G182" s="20" t="str">
        <f t="shared" si="20"/>
        <v/>
      </c>
      <c r="H182" s="21"/>
      <c r="I182" s="20" t="str">
        <f t="shared" si="21"/>
        <v/>
      </c>
      <c r="J182" s="21"/>
      <c r="K182" s="20" t="str">
        <f t="shared" si="22"/>
        <v/>
      </c>
      <c r="L182" s="21"/>
      <c r="M182" s="20" t="str">
        <f t="shared" si="23"/>
        <v/>
      </c>
    </row>
    <row r="183" spans="1:13" x14ac:dyDescent="0.25">
      <c r="A183" s="14"/>
      <c r="B183" s="15"/>
      <c r="C183" s="14"/>
      <c r="D183" s="14"/>
      <c r="E183" s="20"/>
      <c r="F183" s="21"/>
      <c r="G183" s="20" t="str">
        <f t="shared" si="20"/>
        <v/>
      </c>
      <c r="H183" s="21"/>
      <c r="I183" s="20" t="str">
        <f t="shared" si="21"/>
        <v/>
      </c>
      <c r="J183" s="21"/>
      <c r="K183" s="20" t="str">
        <f t="shared" si="22"/>
        <v/>
      </c>
      <c r="L183" s="21"/>
      <c r="M183" s="20" t="str">
        <f t="shared" si="23"/>
        <v/>
      </c>
    </row>
    <row r="184" spans="1:13" x14ac:dyDescent="0.25">
      <c r="A184" s="14"/>
      <c r="B184" s="15"/>
      <c r="C184" s="14"/>
      <c r="D184" s="14"/>
      <c r="E184" s="20"/>
      <c r="F184" s="21"/>
      <c r="G184" s="20" t="str">
        <f t="shared" si="20"/>
        <v/>
      </c>
      <c r="H184" s="21"/>
      <c r="I184" s="20" t="str">
        <f t="shared" si="21"/>
        <v/>
      </c>
      <c r="J184" s="21"/>
      <c r="K184" s="20" t="str">
        <f t="shared" si="22"/>
        <v/>
      </c>
      <c r="L184" s="21"/>
      <c r="M184" s="20" t="str">
        <f t="shared" si="23"/>
        <v/>
      </c>
    </row>
    <row r="185" spans="1:13" x14ac:dyDescent="0.25">
      <c r="A185" s="14"/>
      <c r="B185" s="15"/>
      <c r="C185" s="14"/>
      <c r="D185" s="14"/>
      <c r="E185" s="20"/>
      <c r="F185" s="21"/>
      <c r="G185" s="20" t="str">
        <f t="shared" si="20"/>
        <v/>
      </c>
      <c r="H185" s="21"/>
      <c r="I185" s="20" t="str">
        <f t="shared" si="21"/>
        <v/>
      </c>
      <c r="J185" s="21"/>
      <c r="K185" s="20" t="str">
        <f t="shared" si="22"/>
        <v/>
      </c>
      <c r="L185" s="21"/>
      <c r="M185" s="20" t="str">
        <f t="shared" si="23"/>
        <v/>
      </c>
    </row>
    <row r="186" spans="1:13" x14ac:dyDescent="0.25">
      <c r="A186" s="14"/>
      <c r="B186" s="15"/>
      <c r="C186" s="14"/>
      <c r="D186" s="14"/>
      <c r="E186" s="20"/>
      <c r="F186" s="21"/>
      <c r="G186" s="20" t="str">
        <f t="shared" si="20"/>
        <v/>
      </c>
      <c r="H186" s="21"/>
      <c r="I186" s="20" t="str">
        <f t="shared" si="21"/>
        <v/>
      </c>
      <c r="J186" s="21"/>
      <c r="K186" s="20" t="str">
        <f t="shared" si="22"/>
        <v/>
      </c>
      <c r="L186" s="21"/>
      <c r="M186" s="20" t="str">
        <f t="shared" si="23"/>
        <v/>
      </c>
    </row>
    <row r="187" spans="1:13" x14ac:dyDescent="0.25">
      <c r="A187" s="14"/>
      <c r="B187" s="15"/>
      <c r="C187" s="14"/>
      <c r="D187" s="14"/>
      <c r="E187" s="20"/>
      <c r="F187" s="21"/>
      <c r="G187" s="20" t="str">
        <f t="shared" si="20"/>
        <v/>
      </c>
      <c r="H187" s="21"/>
      <c r="I187" s="20" t="str">
        <f t="shared" si="21"/>
        <v/>
      </c>
      <c r="J187" s="21"/>
      <c r="K187" s="20" t="str">
        <f t="shared" si="22"/>
        <v/>
      </c>
      <c r="L187" s="21"/>
      <c r="M187" s="20" t="str">
        <f t="shared" si="23"/>
        <v/>
      </c>
    </row>
    <row r="188" spans="1:13" x14ac:dyDescent="0.25">
      <c r="A188" s="14"/>
      <c r="B188" s="15"/>
      <c r="C188" s="14"/>
      <c r="D188" s="14"/>
      <c r="E188" s="20"/>
      <c r="F188" s="21"/>
      <c r="G188" s="20" t="str">
        <f t="shared" si="20"/>
        <v/>
      </c>
      <c r="H188" s="21"/>
      <c r="I188" s="20" t="str">
        <f t="shared" si="21"/>
        <v/>
      </c>
      <c r="J188" s="21"/>
      <c r="K188" s="20" t="str">
        <f t="shared" si="22"/>
        <v/>
      </c>
      <c r="L188" s="21"/>
      <c r="M188" s="20" t="str">
        <f t="shared" si="23"/>
        <v/>
      </c>
    </row>
    <row r="189" spans="1:13" x14ac:dyDescent="0.25">
      <c r="A189" s="14"/>
      <c r="B189" s="15"/>
      <c r="C189" s="14"/>
      <c r="D189" s="14"/>
      <c r="E189" s="20"/>
      <c r="F189" s="21"/>
      <c r="G189" s="20" t="str">
        <f t="shared" si="20"/>
        <v/>
      </c>
      <c r="H189" s="21"/>
      <c r="I189" s="20" t="str">
        <f t="shared" si="21"/>
        <v/>
      </c>
      <c r="J189" s="21"/>
      <c r="K189" s="20" t="str">
        <f t="shared" si="22"/>
        <v/>
      </c>
      <c r="L189" s="21"/>
      <c r="M189" s="20" t="str">
        <f t="shared" si="23"/>
        <v/>
      </c>
    </row>
    <row r="190" spans="1:13" x14ac:dyDescent="0.25">
      <c r="A190" s="14"/>
      <c r="B190" s="15"/>
      <c r="C190" s="14"/>
      <c r="D190" s="14"/>
      <c r="E190" s="20"/>
      <c r="F190" s="21"/>
      <c r="G190" s="20" t="str">
        <f t="shared" ref="G190:G221" si="24">IF(OR($E190="",$F190=""),"",ROUND(E190*F190/100,2))</f>
        <v/>
      </c>
      <c r="H190" s="21"/>
      <c r="I190" s="20" t="str">
        <f t="shared" ref="I190:I221" si="25">IF(OR($G190="",$H190=""),"",ROUND(G190*H190/100,2))</f>
        <v/>
      </c>
      <c r="J190" s="21"/>
      <c r="K190" s="20" t="str">
        <f t="shared" ref="K190:K221" si="26">IF(OR($G190="",$I190="",$J190=""),"",ROUND((G190-I190)*J190/100,2))</f>
        <v/>
      </c>
      <c r="L190" s="21"/>
      <c r="M190" s="20" t="str">
        <f t="shared" ref="M190:M221" si="27">IF(OR($G190="",$I190="",$K190="",$L190=""),"",ROUND((G190-I190-K190)*(1-L190/100),2))</f>
        <v/>
      </c>
    </row>
    <row r="191" spans="1:13" x14ac:dyDescent="0.25">
      <c r="A191" s="14"/>
      <c r="B191" s="15"/>
      <c r="C191" s="14"/>
      <c r="D191" s="14"/>
      <c r="E191" s="20"/>
      <c r="F191" s="21"/>
      <c r="G191" s="20" t="str">
        <f t="shared" si="24"/>
        <v/>
      </c>
      <c r="H191" s="21"/>
      <c r="I191" s="20" t="str">
        <f t="shared" si="25"/>
        <v/>
      </c>
      <c r="J191" s="21"/>
      <c r="K191" s="20" t="str">
        <f t="shared" si="26"/>
        <v/>
      </c>
      <c r="L191" s="21"/>
      <c r="M191" s="20" t="str">
        <f t="shared" si="27"/>
        <v/>
      </c>
    </row>
    <row r="192" spans="1:13" x14ac:dyDescent="0.25">
      <c r="A192" s="14"/>
      <c r="B192" s="15"/>
      <c r="C192" s="14"/>
      <c r="D192" s="14"/>
      <c r="E192" s="20"/>
      <c r="F192" s="21"/>
      <c r="G192" s="20" t="str">
        <f t="shared" si="24"/>
        <v/>
      </c>
      <c r="H192" s="21"/>
      <c r="I192" s="20" t="str">
        <f t="shared" si="25"/>
        <v/>
      </c>
      <c r="J192" s="21"/>
      <c r="K192" s="20" t="str">
        <f t="shared" si="26"/>
        <v/>
      </c>
      <c r="L192" s="21"/>
      <c r="M192" s="20" t="str">
        <f t="shared" si="27"/>
        <v/>
      </c>
    </row>
    <row r="193" spans="1:13" x14ac:dyDescent="0.25">
      <c r="A193" s="14"/>
      <c r="B193" s="15"/>
      <c r="C193" s="14"/>
      <c r="D193" s="14"/>
      <c r="E193" s="20"/>
      <c r="F193" s="21"/>
      <c r="G193" s="20" t="str">
        <f t="shared" si="24"/>
        <v/>
      </c>
      <c r="H193" s="21"/>
      <c r="I193" s="20" t="str">
        <f t="shared" si="25"/>
        <v/>
      </c>
      <c r="J193" s="21"/>
      <c r="K193" s="20" t="str">
        <f t="shared" si="26"/>
        <v/>
      </c>
      <c r="L193" s="21"/>
      <c r="M193" s="20" t="str">
        <f t="shared" si="27"/>
        <v/>
      </c>
    </row>
    <row r="194" spans="1:13" x14ac:dyDescent="0.25">
      <c r="A194" s="14"/>
      <c r="B194" s="15"/>
      <c r="C194" s="14"/>
      <c r="D194" s="14"/>
      <c r="E194" s="20"/>
      <c r="F194" s="21"/>
      <c r="G194" s="20" t="str">
        <f t="shared" si="24"/>
        <v/>
      </c>
      <c r="H194" s="21"/>
      <c r="I194" s="20" t="str">
        <f t="shared" si="25"/>
        <v/>
      </c>
      <c r="J194" s="21"/>
      <c r="K194" s="20" t="str">
        <f t="shared" si="26"/>
        <v/>
      </c>
      <c r="L194" s="21"/>
      <c r="M194" s="20" t="str">
        <f t="shared" si="27"/>
        <v/>
      </c>
    </row>
    <row r="195" spans="1:13" x14ac:dyDescent="0.25">
      <c r="A195" s="14"/>
      <c r="B195" s="15"/>
      <c r="C195" s="14"/>
      <c r="D195" s="14"/>
      <c r="E195" s="20"/>
      <c r="F195" s="21"/>
      <c r="G195" s="20" t="str">
        <f t="shared" si="24"/>
        <v/>
      </c>
      <c r="H195" s="21"/>
      <c r="I195" s="20" t="str">
        <f t="shared" si="25"/>
        <v/>
      </c>
      <c r="J195" s="21"/>
      <c r="K195" s="20" t="str">
        <f t="shared" si="26"/>
        <v/>
      </c>
      <c r="L195" s="21"/>
      <c r="M195" s="20" t="str">
        <f t="shared" si="27"/>
        <v/>
      </c>
    </row>
    <row r="196" spans="1:13" x14ac:dyDescent="0.25">
      <c r="A196" s="14"/>
      <c r="B196" s="15"/>
      <c r="C196" s="14"/>
      <c r="D196" s="14"/>
      <c r="E196" s="20"/>
      <c r="F196" s="21"/>
      <c r="G196" s="20" t="str">
        <f t="shared" si="24"/>
        <v/>
      </c>
      <c r="H196" s="21"/>
      <c r="I196" s="20" t="str">
        <f t="shared" si="25"/>
        <v/>
      </c>
      <c r="J196" s="21"/>
      <c r="K196" s="20" t="str">
        <f t="shared" si="26"/>
        <v/>
      </c>
      <c r="L196" s="21"/>
      <c r="M196" s="20" t="str">
        <f t="shared" si="27"/>
        <v/>
      </c>
    </row>
    <row r="197" spans="1:13" x14ac:dyDescent="0.25">
      <c r="A197" s="14"/>
      <c r="B197" s="15"/>
      <c r="C197" s="14"/>
      <c r="D197" s="14"/>
      <c r="E197" s="20"/>
      <c r="F197" s="21"/>
      <c r="G197" s="20" t="str">
        <f t="shared" si="24"/>
        <v/>
      </c>
      <c r="H197" s="21"/>
      <c r="I197" s="20" t="str">
        <f t="shared" si="25"/>
        <v/>
      </c>
      <c r="J197" s="21"/>
      <c r="K197" s="20" t="str">
        <f t="shared" si="26"/>
        <v/>
      </c>
      <c r="L197" s="21"/>
      <c r="M197" s="20" t="str">
        <f t="shared" si="27"/>
        <v/>
      </c>
    </row>
    <row r="198" spans="1:13" x14ac:dyDescent="0.25">
      <c r="A198" s="14"/>
      <c r="B198" s="15"/>
      <c r="C198" s="14"/>
      <c r="D198" s="14"/>
      <c r="E198" s="20"/>
      <c r="F198" s="21"/>
      <c r="G198" s="20" t="str">
        <f t="shared" si="24"/>
        <v/>
      </c>
      <c r="H198" s="21"/>
      <c r="I198" s="20" t="str">
        <f t="shared" si="25"/>
        <v/>
      </c>
      <c r="J198" s="21"/>
      <c r="K198" s="20" t="str">
        <f t="shared" si="26"/>
        <v/>
      </c>
      <c r="L198" s="21"/>
      <c r="M198" s="20" t="str">
        <f t="shared" si="27"/>
        <v/>
      </c>
    </row>
    <row r="199" spans="1:13" x14ac:dyDescent="0.25">
      <c r="A199" s="14"/>
      <c r="B199" s="15"/>
      <c r="C199" s="14"/>
      <c r="D199" s="14"/>
      <c r="E199" s="20"/>
      <c r="F199" s="21"/>
      <c r="G199" s="20" t="str">
        <f t="shared" si="24"/>
        <v/>
      </c>
      <c r="H199" s="21"/>
      <c r="I199" s="20" t="str">
        <f t="shared" si="25"/>
        <v/>
      </c>
      <c r="J199" s="21"/>
      <c r="K199" s="20" t="str">
        <f t="shared" si="26"/>
        <v/>
      </c>
      <c r="L199" s="21"/>
      <c r="M199" s="20" t="str">
        <f t="shared" si="27"/>
        <v/>
      </c>
    </row>
    <row r="200" spans="1:13" x14ac:dyDescent="0.25">
      <c r="A200" s="14"/>
      <c r="B200" s="15"/>
      <c r="C200" s="14"/>
      <c r="D200" s="14"/>
      <c r="E200" s="20"/>
      <c r="F200" s="21"/>
      <c r="G200" s="20" t="str">
        <f t="shared" si="24"/>
        <v/>
      </c>
      <c r="H200" s="21"/>
      <c r="I200" s="20" t="str">
        <f t="shared" si="25"/>
        <v/>
      </c>
      <c r="J200" s="21"/>
      <c r="K200" s="20" t="str">
        <f t="shared" si="26"/>
        <v/>
      </c>
      <c r="L200" s="21"/>
      <c r="M200" s="20" t="str">
        <f t="shared" si="27"/>
        <v/>
      </c>
    </row>
  </sheetData>
  <mergeCells count="2">
    <mergeCell ref="A1:M1"/>
    <mergeCell ref="A2:M2"/>
  </mergeCells>
  <dataValidations count="1">
    <dataValidation type="list" allowBlank="1" sqref="D5:D200">
      <formula1>"Maria Chen,James Okafor,Priya Nair,Tom Bennett,Lena Volkov"</formula1>
      <formula2>0</formula2>
    </dataValidation>
  </dataValidations>
  <pageMargins left="0.3" right="0.3" top="0.4" bottom="0.4" header="0.511811023622047" footer="0.511811023622047"/>
  <pageSetup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showGridLines="0" zoomScaleNormal="100" workbookViewId="0">
      <selection activeCell="E19" sqref="E19"/>
    </sheetView>
  </sheetViews>
  <sheetFormatPr defaultColWidth="8.7109375" defaultRowHeight="15" x14ac:dyDescent="0.25"/>
  <cols>
    <col min="1" max="1" width="3" customWidth="1"/>
    <col min="2" max="3" width="30.7109375" customWidth="1"/>
    <col min="4" max="4" width="4" customWidth="1"/>
    <col min="5" max="5" width="38" customWidth="1"/>
    <col min="6" max="6" width="18" customWidth="1"/>
    <col min="7" max="7" width="3" customWidth="1"/>
  </cols>
  <sheetData>
    <row r="1" spans="1:6" ht="33.75" customHeight="1" x14ac:dyDescent="0.25">
      <c r="A1" s="8" t="s">
        <v>75</v>
      </c>
      <c r="B1" s="8"/>
      <c r="C1" s="8"/>
      <c r="D1" s="8"/>
      <c r="E1" s="8"/>
      <c r="F1" s="8"/>
    </row>
    <row r="2" spans="1:6" ht="19.5" customHeight="1" x14ac:dyDescent="0.25">
      <c r="A2" s="7" t="s">
        <v>76</v>
      </c>
      <c r="B2" s="7"/>
      <c r="C2" s="7"/>
      <c r="D2" s="7"/>
      <c r="E2" s="7"/>
      <c r="F2" s="7"/>
    </row>
    <row r="3" spans="1:6" ht="3.75" customHeight="1" x14ac:dyDescent="0.25">
      <c r="A3" s="9"/>
      <c r="B3" s="9"/>
      <c r="C3" s="9"/>
      <c r="D3" s="9"/>
      <c r="E3" s="9"/>
      <c r="F3" s="9"/>
    </row>
    <row r="5" spans="1:6" ht="15.75" x14ac:dyDescent="0.25">
      <c r="B5" s="6" t="s">
        <v>77</v>
      </c>
      <c r="C5" s="6"/>
    </row>
    <row r="6" spans="1:6" x14ac:dyDescent="0.25">
      <c r="B6" s="22" t="s">
        <v>78</v>
      </c>
      <c r="C6" s="23">
        <v>450000</v>
      </c>
    </row>
    <row r="7" spans="1:6" x14ac:dyDescent="0.25">
      <c r="B7" s="22" t="s">
        <v>79</v>
      </c>
      <c r="C7" s="19">
        <v>3</v>
      </c>
    </row>
    <row r="8" spans="1:6" x14ac:dyDescent="0.25">
      <c r="B8" s="22" t="s">
        <v>80</v>
      </c>
      <c r="C8" s="19">
        <v>0</v>
      </c>
    </row>
    <row r="9" spans="1:6" x14ac:dyDescent="0.25">
      <c r="B9" s="22" t="s">
        <v>81</v>
      </c>
      <c r="C9" s="19">
        <v>30</v>
      </c>
    </row>
    <row r="10" spans="1:6" x14ac:dyDescent="0.25">
      <c r="B10" s="22" t="s">
        <v>82</v>
      </c>
      <c r="C10" s="19">
        <v>0</v>
      </c>
    </row>
    <row r="12" spans="1:6" ht="21.75" customHeight="1" x14ac:dyDescent="0.25">
      <c r="B12" s="5" t="s">
        <v>83</v>
      </c>
      <c r="C12" s="5"/>
    </row>
    <row r="13" spans="1:6" x14ac:dyDescent="0.25">
      <c r="B13" s="22" t="s">
        <v>84</v>
      </c>
      <c r="C13" s="24">
        <f>ROUND(C6*C7/100,2)</f>
        <v>13500</v>
      </c>
    </row>
    <row r="14" spans="1:6" x14ac:dyDescent="0.25">
      <c r="B14" s="22" t="s">
        <v>85</v>
      </c>
      <c r="C14" s="24">
        <f>ROUND(C13*C8/100,2)</f>
        <v>0</v>
      </c>
    </row>
    <row r="15" spans="1:6" x14ac:dyDescent="0.25">
      <c r="B15" s="25" t="s">
        <v>86</v>
      </c>
      <c r="C15" s="26">
        <f>C13-C14</f>
        <v>13500</v>
      </c>
    </row>
    <row r="16" spans="1:6" x14ac:dyDescent="0.25">
      <c r="B16" s="22" t="s">
        <v>87</v>
      </c>
      <c r="C16" s="24">
        <f>ROUND(C15*C9/100,2)</f>
        <v>4050</v>
      </c>
    </row>
    <row r="17" spans="2:6" x14ac:dyDescent="0.25">
      <c r="B17" s="25" t="s">
        <v>88</v>
      </c>
      <c r="C17" s="26">
        <f>C15-C16</f>
        <v>9450</v>
      </c>
    </row>
    <row r="18" spans="2:6" x14ac:dyDescent="0.25">
      <c r="B18" s="22" t="s">
        <v>89</v>
      </c>
      <c r="C18" s="24">
        <f>ROUND(C17*C10/100,2)</f>
        <v>0</v>
      </c>
    </row>
    <row r="19" spans="2:6" ht="30" customHeight="1" x14ac:dyDescent="0.35">
      <c r="B19" s="27" t="s">
        <v>90</v>
      </c>
      <c r="C19" s="28">
        <f>C17-C18</f>
        <v>9450</v>
      </c>
    </row>
    <row r="20" spans="2:6" ht="17.25" x14ac:dyDescent="0.3">
      <c r="B20" s="29" t="s">
        <v>91</v>
      </c>
      <c r="C20" s="30">
        <f>C16</f>
        <v>4050</v>
      </c>
    </row>
    <row r="21" spans="2:6" x14ac:dyDescent="0.25">
      <c r="B21" s="22" t="s">
        <v>92</v>
      </c>
      <c r="C21" s="31">
        <f>IFERROR(C19/C6,0)</f>
        <v>2.1000000000000001E-2</v>
      </c>
    </row>
    <row r="23" spans="2:6" x14ac:dyDescent="0.25">
      <c r="B23" s="32" t="s">
        <v>93</v>
      </c>
    </row>
    <row r="24" spans="2:6" ht="15" customHeight="1" x14ac:dyDescent="0.25">
      <c r="B24" s="4" t="s">
        <v>94</v>
      </c>
      <c r="C24" s="4"/>
      <c r="D24" s="4"/>
      <c r="E24" s="4"/>
      <c r="F24" s="4"/>
    </row>
    <row r="25" spans="2:6" ht="15" customHeight="1" x14ac:dyDescent="0.25">
      <c r="B25" s="4" t="s">
        <v>95</v>
      </c>
      <c r="C25" s="4"/>
      <c r="D25" s="4"/>
      <c r="E25" s="4"/>
      <c r="F25" s="4"/>
    </row>
    <row r="26" spans="2:6" ht="15" customHeight="1" x14ac:dyDescent="0.25">
      <c r="B26" s="4" t="s">
        <v>96</v>
      </c>
      <c r="C26" s="4"/>
      <c r="D26" s="4"/>
      <c r="E26" s="4"/>
      <c r="F26" s="4"/>
    </row>
    <row r="27" spans="2:6" ht="15" customHeight="1" x14ac:dyDescent="0.25">
      <c r="B27" s="4" t="s">
        <v>97</v>
      </c>
      <c r="C27" s="4"/>
      <c r="D27" s="4"/>
      <c r="E27" s="4"/>
      <c r="F27" s="4"/>
    </row>
    <row r="29" spans="2:6" ht="27.75" customHeight="1" x14ac:dyDescent="0.25">
      <c r="B29" s="3" t="s">
        <v>98</v>
      </c>
      <c r="C29" s="3"/>
      <c r="D29" s="3"/>
      <c r="E29" s="3"/>
      <c r="F29" s="3"/>
    </row>
  </sheetData>
  <mergeCells count="9">
    <mergeCell ref="B25:F25"/>
    <mergeCell ref="B26:F26"/>
    <mergeCell ref="B27:F27"/>
    <mergeCell ref="B29:F29"/>
    <mergeCell ref="A1:F1"/>
    <mergeCell ref="A2:F2"/>
    <mergeCell ref="B5:C5"/>
    <mergeCell ref="B12:C12"/>
    <mergeCell ref="B24:F24"/>
  </mergeCells>
  <pageMargins left="0.3" right="0.3" top="0.4" bottom="0.4" header="0.511811023622047" footer="0.511811023622047"/>
  <pageSetup fitToHeight="0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zoomScaleNormal="100" workbookViewId="0">
      <selection activeCell="E25" sqref="E25"/>
    </sheetView>
  </sheetViews>
  <sheetFormatPr defaultColWidth="8.7109375" defaultRowHeight="15" x14ac:dyDescent="0.25"/>
  <cols>
    <col min="1" max="1" width="3" customWidth="1"/>
    <col min="2" max="7" width="30.7109375" customWidth="1"/>
    <col min="8" max="8" width="3" customWidth="1"/>
  </cols>
  <sheetData>
    <row r="1" spans="1:7" ht="33.75" customHeight="1" x14ac:dyDescent="0.25">
      <c r="A1" s="8" t="s">
        <v>99</v>
      </c>
      <c r="B1" s="8"/>
      <c r="C1" s="8"/>
      <c r="D1" s="8"/>
      <c r="E1" s="8"/>
      <c r="F1" s="8"/>
    </row>
    <row r="2" spans="1:7" ht="19.5" customHeight="1" x14ac:dyDescent="0.25">
      <c r="A2" s="7" t="s">
        <v>100</v>
      </c>
      <c r="B2" s="7"/>
      <c r="C2" s="7"/>
      <c r="D2" s="7"/>
      <c r="E2" s="7"/>
      <c r="F2" s="7"/>
    </row>
    <row r="3" spans="1:7" ht="3.75" customHeight="1" x14ac:dyDescent="0.25">
      <c r="A3" s="9"/>
      <c r="B3" s="9"/>
      <c r="C3" s="9"/>
      <c r="D3" s="9"/>
      <c r="E3" s="9"/>
      <c r="F3" s="9"/>
    </row>
    <row r="5" spans="1:7" ht="30" customHeight="1" x14ac:dyDescent="0.25">
      <c r="B5" s="13" t="s">
        <v>35</v>
      </c>
      <c r="C5" s="13" t="s">
        <v>101</v>
      </c>
      <c r="D5" s="13" t="s">
        <v>102</v>
      </c>
      <c r="E5" s="13" t="s">
        <v>103</v>
      </c>
      <c r="F5" s="13" t="s">
        <v>104</v>
      </c>
      <c r="G5" s="13" t="s">
        <v>105</v>
      </c>
    </row>
    <row r="6" spans="1:7" x14ac:dyDescent="0.25">
      <c r="B6" s="33" t="s">
        <v>61</v>
      </c>
      <c r="C6" s="34">
        <f>COUNTIF('Deal Log'!$D$5:$D$200,$B6)</f>
        <v>1</v>
      </c>
      <c r="D6" s="35">
        <f>IFERROR(SUMIF('Deal Log'!$D$5:$D$200,$B6,'Deal Log'!$E$5:$E$200),0)</f>
        <v>455000</v>
      </c>
      <c r="E6" s="24">
        <f>IFERROR(SUMIF('Deal Log'!$D$5:$D$200,$B6,'Deal Log'!$G$5:$G$200),0)</f>
        <v>13650</v>
      </c>
      <c r="F6" s="36">
        <f>IFERROR(SUMIF('Deal Log'!$D$5:$D$200,$B6,'Deal Log'!$M$5:$M$200),0)</f>
        <v>9555</v>
      </c>
      <c r="G6" s="24">
        <f t="shared" ref="G6:G11" si="0">IFERROR(F6/C6,0)</f>
        <v>9555</v>
      </c>
    </row>
    <row r="7" spans="1:7" x14ac:dyDescent="0.25">
      <c r="B7" s="33" t="s">
        <v>46</v>
      </c>
      <c r="C7" s="34">
        <f>COUNTIF('Deal Log'!$D$5:$D$200,$B7)</f>
        <v>4</v>
      </c>
      <c r="D7" s="35">
        <f>IFERROR(SUMIF('Deal Log'!$D$5:$D$200,$B7,'Deal Log'!$E$5:$E$200),0)</f>
        <v>1909000</v>
      </c>
      <c r="E7" s="24">
        <f>IFERROR(SUMIF('Deal Log'!$D$5:$D$200,$B7,'Deal Log'!$G$5:$G$200),0)</f>
        <v>52385</v>
      </c>
      <c r="F7" s="36">
        <f>IFERROR(SUMIF('Deal Log'!$D$5:$D$200,$B7,'Deal Log'!$M$5:$M$200),0)</f>
        <v>32058.58</v>
      </c>
      <c r="G7" s="24">
        <f t="shared" si="0"/>
        <v>8014.6450000000004</v>
      </c>
    </row>
    <row r="8" spans="1:7" x14ac:dyDescent="0.25">
      <c r="B8" s="33" t="s">
        <v>58</v>
      </c>
      <c r="C8" s="34">
        <f>COUNTIF('Deal Log'!$D$5:$D$200,$B8)</f>
        <v>5</v>
      </c>
      <c r="D8" s="35">
        <f>IFERROR(SUMIF('Deal Log'!$D$5:$D$200,$B8,'Deal Log'!$E$5:$E$200),0)</f>
        <v>2584000</v>
      </c>
      <c r="E8" s="24">
        <f>IFERROR(SUMIF('Deal Log'!$D$5:$D$200,$B8,'Deal Log'!$G$5:$G$200),0)</f>
        <v>71260</v>
      </c>
      <c r="F8" s="36">
        <f>IFERROR(SUMIF('Deal Log'!$D$5:$D$200,$B8,'Deal Log'!$M$5:$M$200),0)</f>
        <v>43591.13</v>
      </c>
      <c r="G8" s="24">
        <f t="shared" si="0"/>
        <v>8718.2259999999987</v>
      </c>
    </row>
    <row r="9" spans="1:7" x14ac:dyDescent="0.25">
      <c r="B9" s="33" t="s">
        <v>50</v>
      </c>
      <c r="C9" s="34">
        <f>COUNTIF('Deal Log'!$D$5:$D$200,$B9)</f>
        <v>8</v>
      </c>
      <c r="D9" s="35">
        <f>IFERROR(SUMIF('Deal Log'!$D$5:$D$200,$B9,'Deal Log'!$E$5:$E$200),0)</f>
        <v>3367000</v>
      </c>
      <c r="E9" s="24">
        <f>IFERROR(SUMIF('Deal Log'!$D$5:$D$200,$B9,'Deal Log'!$G$5:$G$200),0)</f>
        <v>93500</v>
      </c>
      <c r="F9" s="36">
        <f>IFERROR(SUMIF('Deal Log'!$D$5:$D$200,$B9,'Deal Log'!$M$5:$M$200),0)</f>
        <v>56535.7</v>
      </c>
      <c r="G9" s="24">
        <f t="shared" si="0"/>
        <v>7066.9624999999996</v>
      </c>
    </row>
    <row r="10" spans="1:7" x14ac:dyDescent="0.25">
      <c r="B10" s="33" t="s">
        <v>48</v>
      </c>
      <c r="C10" s="34">
        <f>COUNTIF('Deal Log'!$D$5:$D$200,$B10)</f>
        <v>7</v>
      </c>
      <c r="D10" s="35">
        <f>IFERROR(SUMIF('Deal Log'!$D$5:$D$200,$B10,'Deal Log'!$E$5:$E$200),0)</f>
        <v>2965000</v>
      </c>
      <c r="E10" s="24">
        <f>IFERROR(SUMIF('Deal Log'!$D$5:$D$200,$B10,'Deal Log'!$G$5:$G$200),0)</f>
        <v>87350</v>
      </c>
      <c r="F10" s="36">
        <f>IFERROR(SUMIF('Deal Log'!$D$5:$D$200,$B10,'Deal Log'!$M$5:$M$200),0)</f>
        <v>45835.92</v>
      </c>
      <c r="G10" s="24">
        <f t="shared" si="0"/>
        <v>6547.988571428571</v>
      </c>
    </row>
    <row r="11" spans="1:7" x14ac:dyDescent="0.25">
      <c r="B11" s="37" t="s">
        <v>106</v>
      </c>
      <c r="C11" s="38">
        <f>SUM(C6:C10)</f>
        <v>25</v>
      </c>
      <c r="D11" s="39">
        <f>SUM(D6:D10)</f>
        <v>11280000</v>
      </c>
      <c r="E11" s="40">
        <f>SUM(E6:E10)</f>
        <v>318145</v>
      </c>
      <c r="F11" s="40">
        <f>SUM(F6:F10)</f>
        <v>187576.32999999996</v>
      </c>
      <c r="G11" s="40">
        <f t="shared" si="0"/>
        <v>7503.0531999999985</v>
      </c>
    </row>
    <row r="14" spans="1:7" ht="15.75" x14ac:dyDescent="0.25">
      <c r="B14" s="10" t="s">
        <v>107</v>
      </c>
    </row>
    <row r="15" spans="1:7" ht="25.5" x14ac:dyDescent="0.25">
      <c r="B15" s="13" t="s">
        <v>108</v>
      </c>
      <c r="C15" s="13" t="s">
        <v>101</v>
      </c>
      <c r="D15" s="13" t="s">
        <v>109</v>
      </c>
    </row>
    <row r="16" spans="1:7" x14ac:dyDescent="0.25">
      <c r="B16" s="16" t="s">
        <v>110</v>
      </c>
      <c r="C16" s="34">
        <f>COUNTIFS('Deal Log'!$B$5:$B$200,"&gt;="&amp;DATE(2026,1,1),'Deal Log'!$B$5:$B$200,"&lt;"&amp;DATE(2026,1+1,1))</f>
        <v>4</v>
      </c>
      <c r="D16" s="24">
        <f>ROUND(SUMIFS('Deal Log'!$M$5:$M$200,'Deal Log'!$B$5:$B$200,"&gt;="&amp;DATE(2026,1,1),'Deal Log'!$B$5:$B$200,"&lt;"&amp;DATE(2026,1+1,1)),2)</f>
        <v>21970</v>
      </c>
    </row>
    <row r="17" spans="2:7" x14ac:dyDescent="0.25">
      <c r="B17" s="16" t="s">
        <v>111</v>
      </c>
      <c r="C17" s="34">
        <f>COUNTIFS('Deal Log'!$B$5:$B$200,"&gt;="&amp;DATE(2026,2,1),'Deal Log'!$B$5:$B$200,"&lt;"&amp;DATE(2026,2+1,1))</f>
        <v>5</v>
      </c>
      <c r="D17" s="24">
        <f>ROUND(SUMIFS('Deal Log'!$M$5:$M$200,'Deal Log'!$B$5:$B$200,"&gt;="&amp;DATE(2026,2,1),'Deal Log'!$B$5:$B$200,"&lt;"&amp;DATE(2026,2+1,1)),2)</f>
        <v>27295.200000000001</v>
      </c>
    </row>
    <row r="18" spans="2:7" x14ac:dyDescent="0.25">
      <c r="B18" s="16" t="s">
        <v>112</v>
      </c>
      <c r="C18" s="34">
        <f>COUNTIFS('Deal Log'!$B$5:$B$200,"&gt;="&amp;DATE(2026,3,1),'Deal Log'!$B$5:$B$200,"&lt;"&amp;DATE(2026,3+1,1))</f>
        <v>5</v>
      </c>
      <c r="D18" s="24">
        <f>ROUND(SUMIFS('Deal Log'!$M$5:$M$200,'Deal Log'!$B$5:$B$200,"&gt;="&amp;DATE(2026,3,1),'Deal Log'!$B$5:$B$200,"&lt;"&amp;DATE(2026,3+1,1)),2)</f>
        <v>36005.089999999997</v>
      </c>
    </row>
    <row r="19" spans="2:7" x14ac:dyDescent="0.25">
      <c r="B19" s="16" t="s">
        <v>113</v>
      </c>
      <c r="C19" s="34">
        <f>COUNTIFS('Deal Log'!$B$5:$B$200,"&gt;="&amp;DATE(2026,4,1),'Deal Log'!$B$5:$B$200,"&lt;"&amp;DATE(2026,4+1,1))</f>
        <v>5</v>
      </c>
      <c r="D19" s="24">
        <f>ROUND(SUMIFS('Deal Log'!$M$5:$M$200,'Deal Log'!$B$5:$B$200,"&gt;="&amp;DATE(2026,4,1),'Deal Log'!$B$5:$B$200,"&lt;"&amp;DATE(2026,4+1,1)),2)</f>
        <v>47644.45</v>
      </c>
    </row>
    <row r="20" spans="2:7" x14ac:dyDescent="0.25">
      <c r="B20" s="16" t="s">
        <v>114</v>
      </c>
      <c r="C20" s="34">
        <f>COUNTIFS('Deal Log'!$B$5:$B$200,"&gt;="&amp;DATE(2026,5,1),'Deal Log'!$B$5:$B$200,"&lt;"&amp;DATE(2026,5+1,1))</f>
        <v>5</v>
      </c>
      <c r="D20" s="24">
        <f>ROUND(SUMIFS('Deal Log'!$M$5:$M$200,'Deal Log'!$B$5:$B$200,"&gt;="&amp;DATE(2026,5,1),'Deal Log'!$B$5:$B$200,"&lt;"&amp;DATE(2026,5+1,1)),2)</f>
        <v>42421.59</v>
      </c>
    </row>
    <row r="21" spans="2:7" x14ac:dyDescent="0.25">
      <c r="B21" s="16" t="s">
        <v>115</v>
      </c>
      <c r="C21" s="34">
        <f>COUNTIFS('Deal Log'!$B$5:$B$200,"&gt;="&amp;DATE(2026,6,1),'Deal Log'!$B$5:$B$200,"&lt;"&amp;DATE(2026,6+1,1))</f>
        <v>1</v>
      </c>
      <c r="D21" s="24">
        <f>ROUND(SUMIFS('Deal Log'!$M$5:$M$200,'Deal Log'!$B$5:$B$200,"&gt;="&amp;DATE(2026,6,1),'Deal Log'!$B$5:$B$200,"&lt;"&amp;DATE(2026,6+1,1)),2)</f>
        <v>12240</v>
      </c>
    </row>
    <row r="23" spans="2:7" ht="15" customHeight="1" x14ac:dyDescent="0.25">
      <c r="B23" s="4" t="s">
        <v>116</v>
      </c>
      <c r="C23" s="4"/>
      <c r="D23" s="4"/>
      <c r="E23" s="4"/>
      <c r="F23" s="4"/>
      <c r="G23" s="4"/>
    </row>
  </sheetData>
  <mergeCells count="3">
    <mergeCell ref="A1:F1"/>
    <mergeCell ref="A2:F2"/>
    <mergeCell ref="B23:G23"/>
  </mergeCells>
  <pageMargins left="0.3" right="0.3" top="0.4" bottom="0.4" header="0.511811023622047" footer="0.511811023622047"/>
  <pageSetup fitToHeight="0" orientation="landscape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1"/>
  <sheetViews>
    <sheetView showGridLines="0" zoomScaleNormal="100" workbookViewId="0">
      <selection activeCell="B3" sqref="B1:B1048576"/>
    </sheetView>
  </sheetViews>
  <sheetFormatPr defaultColWidth="8.7109375" defaultRowHeight="15" x14ac:dyDescent="0.25"/>
  <cols>
    <col min="1" max="1" width="8.140625" customWidth="1"/>
    <col min="2" max="2" width="46.7109375" customWidth="1"/>
    <col min="3" max="3" width="41.140625" customWidth="1"/>
    <col min="4" max="4" width="39.28515625" customWidth="1"/>
    <col min="5" max="5" width="49.140625" customWidth="1"/>
    <col min="6" max="6" width="18" customWidth="1"/>
    <col min="7" max="7" width="3" customWidth="1"/>
  </cols>
  <sheetData>
    <row r="1" spans="1:5" ht="33.75" customHeight="1" x14ac:dyDescent="0.25">
      <c r="A1" s="8" t="s">
        <v>117</v>
      </c>
      <c r="B1" s="8"/>
      <c r="C1" s="8"/>
      <c r="D1" s="8"/>
      <c r="E1" s="8"/>
    </row>
    <row r="2" spans="1:5" ht="19.5" customHeight="1" x14ac:dyDescent="0.25">
      <c r="A2" s="7" t="s">
        <v>118</v>
      </c>
      <c r="B2" s="7"/>
      <c r="C2" s="7"/>
      <c r="D2" s="7"/>
      <c r="E2" s="7"/>
    </row>
    <row r="3" spans="1:5" ht="3.75" customHeight="1" x14ac:dyDescent="0.25">
      <c r="A3" s="9"/>
      <c r="B3" s="9"/>
      <c r="C3" s="9"/>
      <c r="D3" s="9"/>
      <c r="E3" s="9"/>
    </row>
    <row r="5" spans="1:5" ht="30" customHeight="1" x14ac:dyDescent="0.25">
      <c r="B5" s="41" t="s">
        <v>119</v>
      </c>
      <c r="C5" s="41" t="s">
        <v>120</v>
      </c>
      <c r="D5" s="41" t="s">
        <v>121</v>
      </c>
      <c r="E5" s="41" t="s">
        <v>122</v>
      </c>
    </row>
    <row r="6" spans="1:5" ht="36" customHeight="1" x14ac:dyDescent="0.25">
      <c r="B6" s="42">
        <f>COUNT('Deal Log'!A5:A200)</f>
        <v>25</v>
      </c>
      <c r="C6" s="43">
        <f>SUM('Deal Log'!E5:E200)</f>
        <v>11280000</v>
      </c>
      <c r="D6" s="43">
        <f>ROUND(SUM('Deal Log'!G5:G200),2)</f>
        <v>318145</v>
      </c>
      <c r="E6" s="43">
        <f>ROUND(SUM('Deal Log'!K5:K200),2)</f>
        <v>100402.48</v>
      </c>
    </row>
    <row r="8" spans="1:5" x14ac:dyDescent="0.25">
      <c r="B8" s="22" t="s">
        <v>123</v>
      </c>
      <c r="C8" s="44">
        <f>IFERROR(E6/D6,0)</f>
        <v>0.31558716937245596</v>
      </c>
    </row>
    <row r="11" spans="1:5" ht="15.75" x14ac:dyDescent="0.25">
      <c r="B11" s="10" t="s">
        <v>124</v>
      </c>
    </row>
    <row r="12" spans="1:5" ht="25.5" x14ac:dyDescent="0.25">
      <c r="B12" s="13" t="s">
        <v>35</v>
      </c>
      <c r="C12" s="13" t="s">
        <v>101</v>
      </c>
      <c r="D12" s="13" t="s">
        <v>125</v>
      </c>
      <c r="E12" s="13" t="s">
        <v>126</v>
      </c>
    </row>
    <row r="13" spans="1:5" x14ac:dyDescent="0.25">
      <c r="B13" s="33" t="s">
        <v>61</v>
      </c>
      <c r="C13" s="34">
        <f>COUNTIF('Deal Log'!$D$5:$D$200,$B13)</f>
        <v>1</v>
      </c>
      <c r="D13" s="24">
        <f>IFERROR(ROUND(SUMIF('Deal Log'!$D$5:$D$200,$B13,'Deal Log'!$K$5:$K$200),2),0)</f>
        <v>4095</v>
      </c>
      <c r="E13" s="45">
        <f>IFERROR(D13/$E$6,0)</f>
        <v>4.0785845130518687E-2</v>
      </c>
    </row>
    <row r="14" spans="1:5" x14ac:dyDescent="0.25">
      <c r="B14" s="33" t="s">
        <v>46</v>
      </c>
      <c r="C14" s="34">
        <f>COUNTIF('Deal Log'!$D$5:$D$200,$B14)</f>
        <v>4</v>
      </c>
      <c r="D14" s="24">
        <f>IFERROR(ROUND(SUMIF('Deal Log'!$D$5:$D$200,$B14,'Deal Log'!$K$5:$K$200),2),0)</f>
        <v>15132.3</v>
      </c>
      <c r="E14" s="45">
        <f>IFERROR(D14/$E$6,0)</f>
        <v>0.15071639664677605</v>
      </c>
    </row>
    <row r="15" spans="1:5" x14ac:dyDescent="0.25">
      <c r="B15" s="33" t="s">
        <v>58</v>
      </c>
      <c r="C15" s="34">
        <f>COUNTIF('Deal Log'!$D$5:$D$200,$B15)</f>
        <v>5</v>
      </c>
      <c r="D15" s="24">
        <f>IFERROR(ROUND(SUMIF('Deal Log'!$D$5:$D$200,$B15,'Deal Log'!$K$5:$K$200),2),0)</f>
        <v>18845.5</v>
      </c>
      <c r="E15" s="45">
        <f>IFERROR(D15/$E$6,0)</f>
        <v>0.18769954686378265</v>
      </c>
    </row>
    <row r="16" spans="1:5" x14ac:dyDescent="0.25">
      <c r="B16" s="33" t="s">
        <v>50</v>
      </c>
      <c r="C16" s="34">
        <f>COUNTIF('Deal Log'!$D$5:$D$200,$B16)</f>
        <v>8</v>
      </c>
      <c r="D16" s="24">
        <f>IFERROR(ROUND(SUMIF('Deal Log'!$D$5:$D$200,$B16,'Deal Log'!$K$5:$K$200),2),0)</f>
        <v>30494.880000000001</v>
      </c>
      <c r="E16" s="45">
        <f>IFERROR(D16/$E$6,0)</f>
        <v>0.30372636213766835</v>
      </c>
    </row>
    <row r="17" spans="2:5" x14ac:dyDescent="0.25">
      <c r="B17" s="33" t="s">
        <v>48</v>
      </c>
      <c r="C17" s="34">
        <f>COUNTIF('Deal Log'!$D$5:$D$200,$B17)</f>
        <v>7</v>
      </c>
      <c r="D17" s="24">
        <f>IFERROR(ROUND(SUMIF('Deal Log'!$D$5:$D$200,$B17,'Deal Log'!$K$5:$K$200),2),0)</f>
        <v>31834.799999999999</v>
      </c>
      <c r="E17" s="45">
        <f>IFERROR(D17/$E$6,0)</f>
        <v>0.31707184922125431</v>
      </c>
    </row>
    <row r="18" spans="2:5" x14ac:dyDescent="0.25">
      <c r="B18" s="37" t="s">
        <v>127</v>
      </c>
      <c r="C18" s="38">
        <f>SUM(C13:C17)</f>
        <v>25</v>
      </c>
      <c r="D18" s="40">
        <f>SUM(D13:D17)</f>
        <v>100402.48000000001</v>
      </c>
      <c r="E18" s="46">
        <f>SUM(E13:E17)</f>
        <v>1</v>
      </c>
    </row>
    <row r="21" spans="2:5" ht="31.5" customHeight="1" x14ac:dyDescent="0.25">
      <c r="B21" s="4" t="s">
        <v>128</v>
      </c>
      <c r="C21" s="4"/>
      <c r="D21" s="4"/>
      <c r="E21" s="4"/>
    </row>
  </sheetData>
  <mergeCells count="3">
    <mergeCell ref="A1:E1"/>
    <mergeCell ref="A2:E2"/>
    <mergeCell ref="B21:E21"/>
  </mergeCells>
  <pageMargins left="0.3" right="0.3" top="0.4" bottom="0.4" header="0.511811023622047" footer="0.511811023622047"/>
  <pageSetup fitToHeight="0" orientation="landscape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2"/>
  <sheetViews>
    <sheetView showGridLines="0" zoomScaleNormal="100" workbookViewId="0">
      <selection activeCell="E23" sqref="E23"/>
    </sheetView>
  </sheetViews>
  <sheetFormatPr defaultColWidth="8.7109375" defaultRowHeight="15" x14ac:dyDescent="0.25"/>
  <cols>
    <col min="1" max="1" width="4" customWidth="1"/>
    <col min="2" max="8" width="30.7109375" customWidth="1"/>
  </cols>
  <sheetData>
    <row r="1" spans="1:8" ht="33.75" customHeight="1" x14ac:dyDescent="0.25">
      <c r="A1" s="8" t="s">
        <v>129</v>
      </c>
      <c r="B1" s="8"/>
      <c r="C1" s="8"/>
      <c r="D1" s="8"/>
      <c r="E1" s="8"/>
      <c r="F1" s="8"/>
      <c r="G1" s="8"/>
      <c r="H1" s="8"/>
    </row>
    <row r="2" spans="1:8" ht="19.5" customHeight="1" x14ac:dyDescent="0.25">
      <c r="A2" s="7" t="s">
        <v>130</v>
      </c>
      <c r="B2" s="7"/>
      <c r="C2" s="7"/>
      <c r="D2" s="7"/>
      <c r="E2" s="7"/>
      <c r="F2" s="7"/>
      <c r="G2" s="7"/>
      <c r="H2" s="7"/>
    </row>
    <row r="3" spans="1:8" ht="3.75" customHeight="1" x14ac:dyDescent="0.25">
      <c r="A3" s="9"/>
      <c r="B3" s="9"/>
      <c r="C3" s="9"/>
      <c r="D3" s="9"/>
      <c r="E3" s="9"/>
      <c r="F3" s="9"/>
      <c r="G3" s="9"/>
      <c r="H3" s="9"/>
    </row>
    <row r="5" spans="1:8" ht="18" customHeight="1" x14ac:dyDescent="0.25">
      <c r="B5" s="2" t="s">
        <v>131</v>
      </c>
      <c r="C5" s="2"/>
      <c r="D5" s="2"/>
      <c r="E5" s="2"/>
      <c r="F5" s="2"/>
      <c r="G5" s="2"/>
      <c r="H5" s="2"/>
    </row>
    <row r="7" spans="1:8" ht="31.5" customHeight="1" x14ac:dyDescent="0.25">
      <c r="A7" s="13" t="s">
        <v>32</v>
      </c>
      <c r="B7" s="13" t="s">
        <v>35</v>
      </c>
      <c r="C7" s="13" t="s">
        <v>34</v>
      </c>
      <c r="D7" s="13" t="s">
        <v>132</v>
      </c>
      <c r="E7" s="13" t="s">
        <v>133</v>
      </c>
      <c r="F7" s="13" t="s">
        <v>134</v>
      </c>
      <c r="G7" s="13" t="s">
        <v>135</v>
      </c>
      <c r="H7" s="13" t="s">
        <v>136</v>
      </c>
    </row>
    <row r="8" spans="1:8" x14ac:dyDescent="0.25">
      <c r="A8" s="14">
        <v>1</v>
      </c>
      <c r="B8" s="14" t="str">
        <f>'Deal Log'!D5</f>
        <v>James Okafor</v>
      </c>
      <c r="C8" s="16" t="str">
        <f>'Deal Log'!C5</f>
        <v>The Hendersons - 142 Maple St</v>
      </c>
      <c r="D8" s="20">
        <f>'Deal Log'!M5</f>
        <v>7650</v>
      </c>
      <c r="E8" s="20">
        <f>D8+0</f>
        <v>7650</v>
      </c>
      <c r="F8" s="20">
        <f t="shared" ref="F8:F19" si="0">E8-D8</f>
        <v>0</v>
      </c>
      <c r="G8" s="47">
        <f t="shared" ref="G8:G19" si="1">IFERROR(F8/D8,0)</f>
        <v>0</v>
      </c>
      <c r="H8" s="14" t="str">
        <f t="shared" ref="H8:H19" si="2">IF(ABS(F8)&lt;0.01,"Match","Discrepancy")</f>
        <v>Match</v>
      </c>
    </row>
    <row r="9" spans="1:8" x14ac:dyDescent="0.25">
      <c r="A9" s="14">
        <v>2</v>
      </c>
      <c r="B9" s="14" t="str">
        <f>'Deal Log'!D6</f>
        <v>Lena Volkov</v>
      </c>
      <c r="C9" s="16" t="str">
        <f>'Deal Log'!C6</f>
        <v>Garcia Family - 88 Birchwood Ave</v>
      </c>
      <c r="D9" s="20">
        <f>'Deal Log'!M6</f>
        <v>6840</v>
      </c>
      <c r="E9" s="20">
        <f>D9+0</f>
        <v>6840</v>
      </c>
      <c r="F9" s="20">
        <f t="shared" si="0"/>
        <v>0</v>
      </c>
      <c r="G9" s="47">
        <f t="shared" si="1"/>
        <v>0</v>
      </c>
      <c r="H9" s="14" t="str">
        <f t="shared" si="2"/>
        <v>Match</v>
      </c>
    </row>
    <row r="10" spans="1:8" x14ac:dyDescent="0.25">
      <c r="A10" s="14">
        <v>3</v>
      </c>
      <c r="B10" s="14" t="str">
        <f>'Deal Log'!D7</f>
        <v>Tom Bennett</v>
      </c>
      <c r="C10" s="16" t="str">
        <f>'Deal Log'!C7</f>
        <v>Lee Residence - 21 Sunset Blvd</v>
      </c>
      <c r="D10" s="20">
        <f>'Deal Log'!M7</f>
        <v>3400</v>
      </c>
      <c r="E10" s="20">
        <f>D10+85</f>
        <v>3485</v>
      </c>
      <c r="F10" s="20">
        <f t="shared" si="0"/>
        <v>85</v>
      </c>
      <c r="G10" s="47">
        <f t="shared" si="1"/>
        <v>2.5000000000000001E-2</v>
      </c>
      <c r="H10" s="14" t="str">
        <f t="shared" si="2"/>
        <v>Discrepancy</v>
      </c>
    </row>
    <row r="11" spans="1:8" x14ac:dyDescent="0.25">
      <c r="A11" s="14">
        <v>4</v>
      </c>
      <c r="B11" s="14" t="str">
        <f>'Deal Log'!D8</f>
        <v>Lena Volkov</v>
      </c>
      <c r="C11" s="16" t="str">
        <f>'Deal Log'!C8</f>
        <v>Patel Trust - 309 Lakeview Dr</v>
      </c>
      <c r="D11" s="20">
        <f>'Deal Log'!M8</f>
        <v>4080</v>
      </c>
      <c r="E11" s="20">
        <f>D11+0</f>
        <v>4080</v>
      </c>
      <c r="F11" s="20">
        <f t="shared" si="0"/>
        <v>0</v>
      </c>
      <c r="G11" s="47">
        <f t="shared" si="1"/>
        <v>0</v>
      </c>
      <c r="H11" s="14" t="str">
        <f t="shared" si="2"/>
        <v>Match</v>
      </c>
    </row>
    <row r="12" spans="1:8" x14ac:dyDescent="0.25">
      <c r="A12" s="14">
        <v>5</v>
      </c>
      <c r="B12" s="14" t="str">
        <f>'Deal Log'!D9</f>
        <v>Tom Bennett</v>
      </c>
      <c r="C12" s="16" t="str">
        <f>'Deal Log'!C9</f>
        <v>The Whitfields - 17 Cedar Ct</v>
      </c>
      <c r="D12" s="20">
        <f>'Deal Log'!M9</f>
        <v>3562.5</v>
      </c>
      <c r="E12" s="20">
        <f>D12+0</f>
        <v>3562.5</v>
      </c>
      <c r="F12" s="20">
        <f t="shared" si="0"/>
        <v>0</v>
      </c>
      <c r="G12" s="47">
        <f t="shared" si="1"/>
        <v>0</v>
      </c>
      <c r="H12" s="14" t="str">
        <f t="shared" si="2"/>
        <v>Match</v>
      </c>
    </row>
    <row r="13" spans="1:8" x14ac:dyDescent="0.25">
      <c r="A13" s="14">
        <v>6</v>
      </c>
      <c r="B13" s="14" t="str">
        <f>'Deal Log'!D10</f>
        <v>Tom Bennett</v>
      </c>
      <c r="C13" s="16" t="str">
        <f>'Deal Log'!C10</f>
        <v>Nguyen Family - 455 Harbor Rd</v>
      </c>
      <c r="D13" s="20">
        <f>'Deal Log'!M10</f>
        <v>6150</v>
      </c>
      <c r="E13" s="20">
        <f>D13+0</f>
        <v>6150</v>
      </c>
      <c r="F13" s="20">
        <f t="shared" si="0"/>
        <v>0</v>
      </c>
      <c r="G13" s="47">
        <f t="shared" si="1"/>
        <v>0</v>
      </c>
      <c r="H13" s="14" t="str">
        <f t="shared" si="2"/>
        <v>Match</v>
      </c>
    </row>
    <row r="14" spans="1:8" x14ac:dyDescent="0.25">
      <c r="A14" s="14">
        <v>7</v>
      </c>
      <c r="B14" s="14" t="str">
        <f>'Deal Log'!D11</f>
        <v>James Okafor</v>
      </c>
      <c r="C14" s="16" t="str">
        <f>'Deal Log'!C11</f>
        <v>Romero Estate - 902 Highland Ave</v>
      </c>
      <c r="D14" s="20">
        <f>'Deal Log'!M11</f>
        <v>5760</v>
      </c>
      <c r="E14" s="20">
        <f>D14+0</f>
        <v>5760</v>
      </c>
      <c r="F14" s="20">
        <f t="shared" si="0"/>
        <v>0</v>
      </c>
      <c r="G14" s="47">
        <f t="shared" si="1"/>
        <v>0</v>
      </c>
      <c r="H14" s="14" t="str">
        <f t="shared" si="2"/>
        <v>Match</v>
      </c>
    </row>
    <row r="15" spans="1:8" x14ac:dyDescent="0.25">
      <c r="A15" s="14">
        <v>8</v>
      </c>
      <c r="B15" s="14" t="str">
        <f>'Deal Log'!D12</f>
        <v>Lena Volkov</v>
      </c>
      <c r="C15" s="16" t="str">
        <f>'Deal Log'!C12</f>
        <v>The Coopers - 63 Brookfield Ln</v>
      </c>
      <c r="D15" s="20">
        <f>'Deal Log'!M12</f>
        <v>4800</v>
      </c>
      <c r="E15" s="20">
        <f>D15+-40</f>
        <v>4760</v>
      </c>
      <c r="F15" s="20">
        <f t="shared" si="0"/>
        <v>-40</v>
      </c>
      <c r="G15" s="47">
        <f t="shared" si="1"/>
        <v>-8.3333333333333332E-3</v>
      </c>
      <c r="H15" s="14" t="str">
        <f t="shared" si="2"/>
        <v>Discrepancy</v>
      </c>
    </row>
    <row r="16" spans="1:8" x14ac:dyDescent="0.25">
      <c r="A16" s="14">
        <v>9</v>
      </c>
      <c r="B16" s="14" t="str">
        <f>'Deal Log'!D13</f>
        <v>Lena Volkov</v>
      </c>
      <c r="C16" s="16" t="str">
        <f>'Deal Log'!C13</f>
        <v>Singh Residence - 28 Meadow Cir</v>
      </c>
      <c r="D16" s="20">
        <f>'Deal Log'!M13</f>
        <v>7022.7</v>
      </c>
      <c r="E16" s="20">
        <f>D16+0</f>
        <v>7022.7</v>
      </c>
      <c r="F16" s="20">
        <f t="shared" si="0"/>
        <v>0</v>
      </c>
      <c r="G16" s="47">
        <f t="shared" si="1"/>
        <v>0</v>
      </c>
      <c r="H16" s="14" t="str">
        <f t="shared" si="2"/>
        <v>Match</v>
      </c>
    </row>
    <row r="17" spans="1:8" x14ac:dyDescent="0.25">
      <c r="A17" s="14">
        <v>10</v>
      </c>
      <c r="B17" s="14" t="str">
        <f>'Deal Log'!D14</f>
        <v>Priya Nair</v>
      </c>
      <c r="C17" s="16" t="str">
        <f>'Deal Log'!C14</f>
        <v>Ahmed Family - 711 Riverside Dr</v>
      </c>
      <c r="D17" s="20">
        <f>'Deal Log'!M14</f>
        <v>6205</v>
      </c>
      <c r="E17" s="20">
        <f>D17+0</f>
        <v>6205</v>
      </c>
      <c r="F17" s="20">
        <f t="shared" si="0"/>
        <v>0</v>
      </c>
      <c r="G17" s="47">
        <f t="shared" si="1"/>
        <v>0</v>
      </c>
      <c r="H17" s="14" t="str">
        <f t="shared" si="2"/>
        <v>Match</v>
      </c>
    </row>
    <row r="18" spans="1:8" x14ac:dyDescent="0.25">
      <c r="A18" s="14">
        <v>11</v>
      </c>
      <c r="B18" s="14" t="str">
        <f>'Deal Log'!D15</f>
        <v>Lena Volkov</v>
      </c>
      <c r="C18" s="16" t="str">
        <f>'Deal Log'!C15</f>
        <v>The Bakers - 144 Willow Way</v>
      </c>
      <c r="D18" s="20">
        <f>'Deal Log'!M15</f>
        <v>6233.22</v>
      </c>
      <c r="E18" s="20">
        <f>D18+85</f>
        <v>6318.22</v>
      </c>
      <c r="F18" s="20">
        <f t="shared" si="0"/>
        <v>85</v>
      </c>
      <c r="G18" s="47">
        <f t="shared" si="1"/>
        <v>1.3636611574755904E-2</v>
      </c>
      <c r="H18" s="14" t="str">
        <f t="shared" si="2"/>
        <v>Discrepancy</v>
      </c>
    </row>
    <row r="19" spans="1:8" x14ac:dyDescent="0.25">
      <c r="A19" s="14">
        <v>12</v>
      </c>
      <c r="B19" s="14" t="str">
        <f>'Deal Log'!D16</f>
        <v>Maria Chen</v>
      </c>
      <c r="C19" s="16" t="str">
        <f>'Deal Log'!C16</f>
        <v>Castillo Trust - 39 Pinecrest Rd</v>
      </c>
      <c r="D19" s="20">
        <f>'Deal Log'!M16</f>
        <v>9555</v>
      </c>
      <c r="E19" s="20">
        <f>D19+0</f>
        <v>9555</v>
      </c>
      <c r="F19" s="20">
        <f t="shared" si="0"/>
        <v>0</v>
      </c>
      <c r="G19" s="47">
        <f t="shared" si="1"/>
        <v>0</v>
      </c>
      <c r="H19" s="14" t="str">
        <f t="shared" si="2"/>
        <v>Match</v>
      </c>
    </row>
    <row r="22" spans="1:8" x14ac:dyDescent="0.25">
      <c r="B22" s="48" t="s">
        <v>137</v>
      </c>
      <c r="C22" s="34">
        <f>COUNT(A8:A19)</f>
        <v>12</v>
      </c>
    </row>
    <row r="23" spans="1:8" x14ac:dyDescent="0.25">
      <c r="B23" s="49" t="s">
        <v>138</v>
      </c>
      <c r="C23" s="50">
        <f>COUNTIF(H8:H19,"Discrepancy")</f>
        <v>3</v>
      </c>
    </row>
    <row r="24" spans="1:8" x14ac:dyDescent="0.25">
      <c r="B24" s="48" t="s">
        <v>139</v>
      </c>
      <c r="C24" s="24">
        <f>SUM(F8:F19)</f>
        <v>130</v>
      </c>
    </row>
    <row r="26" spans="1:8" x14ac:dyDescent="0.25">
      <c r="B26" s="32" t="s">
        <v>140</v>
      </c>
    </row>
    <row r="27" spans="1:8" ht="15" customHeight="1" x14ac:dyDescent="0.25">
      <c r="B27" s="4" t="s">
        <v>141</v>
      </c>
      <c r="C27" s="4"/>
      <c r="D27" s="4"/>
      <c r="E27" s="4"/>
      <c r="F27" s="4"/>
      <c r="G27" s="4"/>
      <c r="H27" s="4"/>
    </row>
    <row r="28" spans="1:8" ht="15" customHeight="1" x14ac:dyDescent="0.25">
      <c r="B28" s="4" t="s">
        <v>142</v>
      </c>
      <c r="C28" s="4"/>
      <c r="D28" s="4"/>
      <c r="E28" s="4"/>
      <c r="F28" s="4"/>
      <c r="G28" s="4"/>
      <c r="H28" s="4"/>
    </row>
    <row r="29" spans="1:8" ht="15" customHeight="1" x14ac:dyDescent="0.25">
      <c r="B29" s="4" t="s">
        <v>143</v>
      </c>
      <c r="C29" s="4"/>
      <c r="D29" s="4"/>
      <c r="E29" s="4"/>
      <c r="F29" s="4"/>
      <c r="G29" s="4"/>
      <c r="H29" s="4"/>
    </row>
    <row r="30" spans="1:8" ht="15" customHeight="1" x14ac:dyDescent="0.25">
      <c r="B30" s="4" t="s">
        <v>144</v>
      </c>
      <c r="C30" s="4"/>
      <c r="D30" s="4"/>
      <c r="E30" s="4"/>
      <c r="F30" s="4"/>
      <c r="G30" s="4"/>
      <c r="H30" s="4"/>
    </row>
    <row r="32" spans="1:8" ht="27.75" customHeight="1" x14ac:dyDescent="0.25">
      <c r="B32" s="3" t="s">
        <v>145</v>
      </c>
      <c r="C32" s="3"/>
      <c r="D32" s="3"/>
      <c r="E32" s="3"/>
      <c r="F32" s="3"/>
      <c r="G32" s="3"/>
      <c r="H32" s="3"/>
    </row>
  </sheetData>
  <mergeCells count="8">
    <mergeCell ref="B29:H29"/>
    <mergeCell ref="B30:H30"/>
    <mergeCell ref="B32:H32"/>
    <mergeCell ref="A1:H1"/>
    <mergeCell ref="A2:H2"/>
    <mergeCell ref="B5:H5"/>
    <mergeCell ref="B27:H27"/>
    <mergeCell ref="B28:H28"/>
  </mergeCells>
  <conditionalFormatting sqref="H8:H19">
    <cfRule type="expression" dxfId="1" priority="2">
      <formula>$H8="Match"</formula>
    </cfRule>
    <cfRule type="expression" dxfId="0" priority="3">
      <formula>$H8="Discrepancy"</formula>
    </cfRule>
  </conditionalFormatting>
  <pageMargins left="0.3" right="0.3" top="0.4" bottom="0.4" header="0.511811023622047" footer="0.511811023622047"/>
  <pageSetup fitToHeight="0" orientation="landscape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9"/>
  <sheetViews>
    <sheetView showGridLines="0" zoomScaleNormal="100" workbookViewId="0">
      <selection sqref="A1:C1"/>
    </sheetView>
  </sheetViews>
  <sheetFormatPr defaultColWidth="8.7109375" defaultRowHeight="15" x14ac:dyDescent="0.25"/>
  <cols>
    <col min="1" max="1" width="3" customWidth="1"/>
    <col min="2" max="2" width="70.140625" customWidth="1"/>
    <col min="3" max="3" width="73.140625" customWidth="1"/>
    <col min="4" max="4" width="3" customWidth="1"/>
  </cols>
  <sheetData>
    <row r="1" spans="1:3" ht="33.75" customHeight="1" x14ac:dyDescent="0.25">
      <c r="A1" s="8" t="s">
        <v>146</v>
      </c>
      <c r="B1" s="8"/>
      <c r="C1" s="8"/>
    </row>
    <row r="2" spans="1:3" ht="19.5" customHeight="1" x14ac:dyDescent="0.25">
      <c r="A2" s="7" t="s">
        <v>147</v>
      </c>
      <c r="B2" s="7"/>
      <c r="C2" s="7"/>
    </row>
    <row r="3" spans="1:3" ht="3.75" customHeight="1" x14ac:dyDescent="0.25">
      <c r="A3" s="9"/>
      <c r="B3" s="9"/>
      <c r="C3" s="9"/>
    </row>
    <row r="5" spans="1:3" ht="21.75" customHeight="1" x14ac:dyDescent="0.25">
      <c r="B5" s="13" t="s">
        <v>148</v>
      </c>
      <c r="C5" s="13" t="s">
        <v>149</v>
      </c>
    </row>
    <row r="6" spans="1:3" ht="55.5" customHeight="1" x14ac:dyDescent="0.25">
      <c r="B6" s="51" t="s">
        <v>150</v>
      </c>
      <c r="C6" s="52" t="s">
        <v>151</v>
      </c>
    </row>
    <row r="7" spans="1:3" ht="55.5" customHeight="1" x14ac:dyDescent="0.25">
      <c r="B7" s="53" t="s">
        <v>152</v>
      </c>
      <c r="C7" s="54" t="s">
        <v>153</v>
      </c>
    </row>
    <row r="8" spans="1:3" ht="55.5" customHeight="1" x14ac:dyDescent="0.25">
      <c r="B8" s="51" t="s">
        <v>154</v>
      </c>
      <c r="C8" s="52" t="s">
        <v>155</v>
      </c>
    </row>
    <row r="9" spans="1:3" ht="55.5" customHeight="1" x14ac:dyDescent="0.25">
      <c r="B9" s="53" t="s">
        <v>156</v>
      </c>
      <c r="C9" s="54" t="s">
        <v>157</v>
      </c>
    </row>
    <row r="10" spans="1:3" ht="55.5" customHeight="1" x14ac:dyDescent="0.25">
      <c r="B10" s="51" t="s">
        <v>158</v>
      </c>
      <c r="C10" s="52" t="s">
        <v>159</v>
      </c>
    </row>
    <row r="11" spans="1:3" ht="55.5" customHeight="1" x14ac:dyDescent="0.25">
      <c r="B11" s="53" t="s">
        <v>160</v>
      </c>
      <c r="C11" s="54" t="s">
        <v>161</v>
      </c>
    </row>
    <row r="12" spans="1:3" ht="55.5" customHeight="1" x14ac:dyDescent="0.25">
      <c r="B12" s="51" t="s">
        <v>162</v>
      </c>
      <c r="C12" s="52" t="s">
        <v>163</v>
      </c>
    </row>
    <row r="14" spans="1:3" x14ac:dyDescent="0.25">
      <c r="B14" s="32" t="s">
        <v>164</v>
      </c>
    </row>
    <row r="15" spans="1:3" ht="22.35" customHeight="1" x14ac:dyDescent="0.25">
      <c r="B15" s="4" t="s">
        <v>165</v>
      </c>
      <c r="C15" s="4"/>
    </row>
    <row r="16" spans="1:3" ht="22.35" customHeight="1" x14ac:dyDescent="0.25">
      <c r="B16" s="4" t="s">
        <v>166</v>
      </c>
      <c r="C16" s="4"/>
    </row>
    <row r="17" spans="2:3" ht="15" customHeight="1" x14ac:dyDescent="0.25">
      <c r="B17" s="4" t="s">
        <v>167</v>
      </c>
      <c r="C17" s="4"/>
    </row>
    <row r="19" spans="2:3" x14ac:dyDescent="0.25">
      <c r="B19" s="1" t="s">
        <v>168</v>
      </c>
      <c r="C19" s="1"/>
    </row>
  </sheetData>
  <mergeCells count="6">
    <mergeCell ref="B19:C19"/>
    <mergeCell ref="A1:C1"/>
    <mergeCell ref="A2:C2"/>
    <mergeCell ref="B15:C15"/>
    <mergeCell ref="B16:C16"/>
    <mergeCell ref="B17:C17"/>
  </mergeCells>
  <pageMargins left="0.3" right="0.3" top="0.4" bottom="0.4" header="0.511811023622047" footer="0.511811023622047"/>
  <pageSetup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Read Me First</vt:lpstr>
      <vt:lpstr>Deal Log</vt:lpstr>
      <vt:lpstr>Split Calculator</vt:lpstr>
      <vt:lpstr>Agent Earnings Summary</vt:lpstr>
      <vt:lpstr>Brokerage Revenue Summary</vt:lpstr>
      <vt:lpstr>Commission Discrepancy Checker</vt:lpstr>
      <vt:lpstr>Benchmark Reference</vt:lpstr>
      <vt:lpstr>'Agent Earnings Summary'!Print_Area</vt:lpstr>
      <vt:lpstr>'Benchmark Reference'!Print_Area</vt:lpstr>
      <vt:lpstr>'Brokerage Revenue Summary'!Print_Area</vt:lpstr>
      <vt:lpstr>'Commission Discrepancy Checker'!Print_Area</vt:lpstr>
      <vt:lpstr>'Deal Log'!Print_Area</vt:lpstr>
      <vt:lpstr>'Read Me First'!Print_Area</vt:lpstr>
      <vt:lpstr>'Split Calculator'!Print_Area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pc</cp:lastModifiedBy>
  <cp:revision>0</cp:revision>
  <dcterms:created xsi:type="dcterms:W3CDTF">2026-06-24T10:47:00Z</dcterms:created>
  <dcterms:modified xsi:type="dcterms:W3CDTF">2026-06-24T11:01:18Z</dcterms:modified>
  <dc:language>en-US</dc:language>
</cp:coreProperties>
</file>